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C:\Users\maxgr\Downloads\"/>
    </mc:Choice>
  </mc:AlternateContent>
  <xr:revisionPtr revIDLastSave="0" documentId="13_ncr:1_{E80528ED-F3AA-4022-BD82-869F11020A99}" xr6:coauthVersionLast="47" xr6:coauthVersionMax="47" xr10:uidLastSave="{00000000-0000-0000-0000-000000000000}"/>
  <workbookProtection workbookAlgorithmName="SHA-512" workbookHashValue="J1IfwLBxG/CFmQ0JcT5HmnpehNSeufp5Enbq+Lsn9nOU83HcKgjAJi9UpK0cMLy/d2vtytk3C2+MA14UrLegRQ==" workbookSaltValue="rB0gvfP3zZOgIOFkFET5tg==" workbookSpinCount="100000" lockStructure="1"/>
  <bookViews>
    <workbookView xWindow="43290" yWindow="1005" windowWidth="27105" windowHeight="15315" tabRatio="952" firstSheet="3" activeTab="3" xr2:uid="{00000000-000D-0000-FFFF-FFFF00000000}"/>
  </bookViews>
  <sheets>
    <sheet name="McKesson Formulary Calculator" sheetId="41" state="hidden" r:id="rId1"/>
    <sheet name="Tiered Cart Pricing Formulas" sheetId="39" state="hidden" r:id="rId2"/>
    <sheet name="Tiered Pricing Chart" sheetId="40" state="hidden" r:id="rId3"/>
    <sheet name="Quote &amp; Pricing Summary" sheetId="36" r:id="rId4"/>
    <sheet name="Quote and Pricing Summary" sheetId="4" state="hidden" r:id="rId5"/>
    <sheet name="Cart Formulary Calculator" sheetId="30" r:id="rId6"/>
    <sheet name="Standard Cart Pricing Formulas" sheetId="32" state="hidden" r:id="rId7"/>
    <sheet name="Terms and Lists" sheetId="2" state="hidden" r:id="rId8"/>
    <sheet name="Price Sheet" sheetId="35" state="hidden" r:id="rId9"/>
    <sheet name="Drug Portfolio Master" sheetId="38" state="hidden" r:id="rId10"/>
  </sheets>
  <definedNames>
    <definedName name="_xlnm._FilterDatabase" localSheetId="5" hidden="1">'Cart Formulary Calculator'!$A$11:$F$176</definedName>
    <definedName name="_xlnm._FilterDatabase" localSheetId="9" hidden="1">'Drug Portfolio Master'!$A$1:$G$188</definedName>
    <definedName name="_xlnm._FilterDatabase" localSheetId="0" hidden="1">'McKesson Formulary Calculator'!$A$11:$F$176</definedName>
    <definedName name="_xlnm._FilterDatabase" localSheetId="6" hidden="1">'Standard Cart Pricing Formulas'!$A$33:$F$33</definedName>
    <definedName name="_xlnm._FilterDatabase" localSheetId="1" hidden="1">'Tiered Cart Pricing Formulas'!$A$33:$F$197</definedName>
    <definedName name="NEW_FACILITY" localSheetId="5">#REF!</definedName>
    <definedName name="NEW_FACILITY" localSheetId="0">#REF!</definedName>
    <definedName name="NEW_FACILITY" localSheetId="6">#REF!</definedName>
    <definedName name="NEW_FACILITY" localSheetId="1">#REF!</definedName>
    <definedName name="NEW_FACILITY">#REF!</definedName>
    <definedName name="NEW_FACILITY?" localSheetId="5">#REF!</definedName>
    <definedName name="NEW_FACILITY?" localSheetId="0">#REF!</definedName>
    <definedName name="NEW_FACILITY?" localSheetId="6">#REF!</definedName>
    <definedName name="NEW_FACILITY?" localSheetId="1">#REF!</definedName>
    <definedName name="NEW_FACILITY?">#REF!</definedName>
    <definedName name="_xlnm.Print_Area" localSheetId="5">'Cart Formulary Calculator'!$A$1:$F$170</definedName>
    <definedName name="_xlnm.Print_Area" localSheetId="0">'McKesson Formulary Calculator'!$A$1:$F$93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39" l="1"/>
  <c r="B78" i="30"/>
  <c r="C78" i="30"/>
  <c r="D78" i="30"/>
  <c r="E78" i="30"/>
  <c r="G78" i="30"/>
  <c r="E126" i="30"/>
  <c r="D126" i="30"/>
  <c r="C126" i="30"/>
  <c r="B126" i="30"/>
  <c r="A147" i="32"/>
  <c r="A34" i="39"/>
  <c r="A147" i="39"/>
  <c r="A146" i="39"/>
  <c r="G147" i="39"/>
  <c r="I147" i="39" s="1"/>
  <c r="K147" i="39"/>
  <c r="L147" i="39"/>
  <c r="B147" i="39"/>
  <c r="C147" i="39"/>
  <c r="D147" i="39"/>
  <c r="E147" i="39"/>
  <c r="D13" i="41"/>
  <c r="D14" i="41"/>
  <c r="D15" i="41"/>
  <c r="D16" i="41"/>
  <c r="D17" i="41"/>
  <c r="D18" i="41"/>
  <c r="D19" i="41"/>
  <c r="D20" i="41"/>
  <c r="D21" i="41"/>
  <c r="D22" i="41"/>
  <c r="D23" i="41"/>
  <c r="D24" i="41"/>
  <c r="D25" i="41"/>
  <c r="D26" i="41"/>
  <c r="D27" i="41"/>
  <c r="D28" i="41"/>
  <c r="D29" i="41"/>
  <c r="D30" i="41"/>
  <c r="D31" i="41"/>
  <c r="D32" i="41"/>
  <c r="D33" i="41"/>
  <c r="D34" i="41"/>
  <c r="D35" i="41"/>
  <c r="D36" i="41"/>
  <c r="D37" i="41"/>
  <c r="D38" i="41"/>
  <c r="D39" i="41"/>
  <c r="D40" i="41"/>
  <c r="D41" i="41"/>
  <c r="D42" i="41"/>
  <c r="D43" i="41"/>
  <c r="D44" i="41"/>
  <c r="D45" i="41"/>
  <c r="D46" i="41"/>
  <c r="D47" i="41"/>
  <c r="D48" i="41"/>
  <c r="D49" i="41"/>
  <c r="D50" i="41"/>
  <c r="D51" i="41"/>
  <c r="D52" i="41"/>
  <c r="D53" i="41"/>
  <c r="D54" i="41"/>
  <c r="D55" i="41"/>
  <c r="D56" i="41"/>
  <c r="D57" i="41"/>
  <c r="D58" i="41"/>
  <c r="D59" i="41"/>
  <c r="D60" i="41"/>
  <c r="D61" i="41"/>
  <c r="D62" i="41"/>
  <c r="D63" i="41"/>
  <c r="D64" i="41"/>
  <c r="D65" i="41"/>
  <c r="D66" i="41"/>
  <c r="D67" i="41"/>
  <c r="D68" i="41"/>
  <c r="D69" i="41"/>
  <c r="D70" i="41"/>
  <c r="D71" i="41"/>
  <c r="D72" i="41"/>
  <c r="D73" i="41"/>
  <c r="D74" i="41"/>
  <c r="D75" i="41"/>
  <c r="D76" i="41"/>
  <c r="D77" i="41"/>
  <c r="D78" i="41"/>
  <c r="D79" i="41"/>
  <c r="D80" i="41"/>
  <c r="D81" i="41"/>
  <c r="D82" i="41"/>
  <c r="D83" i="41"/>
  <c r="D84" i="41"/>
  <c r="D85" i="41"/>
  <c r="D86" i="41"/>
  <c r="D87" i="41"/>
  <c r="D88" i="41"/>
  <c r="D89" i="41"/>
  <c r="D90" i="41"/>
  <c r="D91" i="41"/>
  <c r="D92" i="41"/>
  <c r="D93" i="41"/>
  <c r="D94" i="41"/>
  <c r="D95" i="41"/>
  <c r="D96" i="41"/>
  <c r="D97" i="41"/>
  <c r="D98" i="41"/>
  <c r="D99" i="41"/>
  <c r="D100" i="41"/>
  <c r="D101" i="41"/>
  <c r="D102" i="41"/>
  <c r="D103" i="41"/>
  <c r="D104" i="41"/>
  <c r="D105" i="41"/>
  <c r="D106" i="41"/>
  <c r="D107" i="41"/>
  <c r="D108" i="41"/>
  <c r="D109" i="41"/>
  <c r="D110" i="41"/>
  <c r="D111" i="41"/>
  <c r="D112" i="41"/>
  <c r="D113" i="41"/>
  <c r="D114" i="41"/>
  <c r="D115" i="41"/>
  <c r="D116" i="41"/>
  <c r="D117" i="41"/>
  <c r="D118" i="41"/>
  <c r="D119" i="41"/>
  <c r="D120" i="41"/>
  <c r="D121" i="41"/>
  <c r="D122" i="41"/>
  <c r="D123" i="41"/>
  <c r="D124" i="41"/>
  <c r="D125" i="41"/>
  <c r="D126" i="41"/>
  <c r="D127" i="41"/>
  <c r="D128" i="41"/>
  <c r="D129" i="41"/>
  <c r="D130" i="41"/>
  <c r="D131" i="41"/>
  <c r="D132" i="41"/>
  <c r="D133" i="41"/>
  <c r="D134" i="41"/>
  <c r="D135" i="41"/>
  <c r="D136" i="41"/>
  <c r="D137" i="41"/>
  <c r="D138" i="41"/>
  <c r="D139" i="41"/>
  <c r="D140" i="41"/>
  <c r="D141" i="41"/>
  <c r="D142" i="41"/>
  <c r="D143" i="41"/>
  <c r="D144" i="41"/>
  <c r="D145" i="41"/>
  <c r="D146" i="41"/>
  <c r="D147" i="41"/>
  <c r="D148" i="41"/>
  <c r="D149" i="41"/>
  <c r="D150" i="41"/>
  <c r="D151" i="41"/>
  <c r="D152" i="41"/>
  <c r="D153" i="41"/>
  <c r="D154" i="41"/>
  <c r="D155" i="41"/>
  <c r="D156" i="41"/>
  <c r="D157" i="41"/>
  <c r="D158" i="41"/>
  <c r="D159" i="41"/>
  <c r="D160" i="41"/>
  <c r="D161" i="41"/>
  <c r="D162" i="41"/>
  <c r="D163" i="41"/>
  <c r="D164" i="41"/>
  <c r="D165" i="41"/>
  <c r="D166" i="41"/>
  <c r="D167" i="41"/>
  <c r="D168" i="41"/>
  <c r="D169" i="41"/>
  <c r="D170" i="41"/>
  <c r="D171" i="41"/>
  <c r="D172" i="41"/>
  <c r="D173" i="41"/>
  <c r="D174" i="41"/>
  <c r="D175" i="41"/>
  <c r="D176" i="41"/>
  <c r="D12" i="41"/>
  <c r="A35" i="39"/>
  <c r="A36" i="39"/>
  <c r="A37" i="39"/>
  <c r="A38" i="39"/>
  <c r="A39" i="39"/>
  <c r="A40" i="39"/>
  <c r="A41" i="39"/>
  <c r="A42" i="39"/>
  <c r="A43" i="39"/>
  <c r="A44" i="39"/>
  <c r="A45" i="39"/>
  <c r="A46" i="39"/>
  <c r="A47" i="39"/>
  <c r="A48" i="39"/>
  <c r="A49" i="39"/>
  <c r="A50" i="39"/>
  <c r="A51" i="39"/>
  <c r="A52" i="39"/>
  <c r="A53" i="39"/>
  <c r="A54" i="39"/>
  <c r="A55" i="39"/>
  <c r="A56" i="39"/>
  <c r="A57" i="39"/>
  <c r="A58" i="39"/>
  <c r="A59" i="39"/>
  <c r="A60" i="39"/>
  <c r="A61" i="39"/>
  <c r="A62" i="39"/>
  <c r="A63" i="39"/>
  <c r="A64" i="39"/>
  <c r="A65" i="39"/>
  <c r="A66" i="39"/>
  <c r="A67" i="39"/>
  <c r="A68" i="39"/>
  <c r="A69" i="39"/>
  <c r="A70" i="39"/>
  <c r="A71" i="39"/>
  <c r="A72" i="39"/>
  <c r="A73" i="39"/>
  <c r="A74" i="39"/>
  <c r="A75" i="39"/>
  <c r="A76" i="39"/>
  <c r="A77" i="39"/>
  <c r="A78" i="39"/>
  <c r="A79" i="39"/>
  <c r="A80" i="39"/>
  <c r="A81" i="39"/>
  <c r="A82" i="39"/>
  <c r="A83" i="39"/>
  <c r="A84" i="39"/>
  <c r="A85" i="39"/>
  <c r="A86" i="39"/>
  <c r="A87" i="39"/>
  <c r="A88" i="39"/>
  <c r="A89" i="39"/>
  <c r="A90" i="39"/>
  <c r="A91" i="39"/>
  <c r="A92" i="39"/>
  <c r="A93" i="39"/>
  <c r="A94" i="39"/>
  <c r="A95" i="39"/>
  <c r="A96" i="39"/>
  <c r="A97" i="39"/>
  <c r="A98" i="39"/>
  <c r="A99" i="39"/>
  <c r="A100" i="39"/>
  <c r="A101" i="39"/>
  <c r="A102" i="39"/>
  <c r="A103" i="39"/>
  <c r="A104" i="39"/>
  <c r="A105" i="39"/>
  <c r="A106" i="39"/>
  <c r="A107" i="39"/>
  <c r="A108" i="39"/>
  <c r="A109" i="39"/>
  <c r="A110" i="39"/>
  <c r="A111" i="39"/>
  <c r="A112" i="39"/>
  <c r="A113" i="39"/>
  <c r="A114" i="39"/>
  <c r="A115" i="39"/>
  <c r="A116" i="39"/>
  <c r="A117" i="39"/>
  <c r="A118" i="39"/>
  <c r="A119" i="39"/>
  <c r="A120" i="39"/>
  <c r="A121" i="39"/>
  <c r="A122" i="39"/>
  <c r="A123" i="39"/>
  <c r="A124" i="39"/>
  <c r="A125" i="39"/>
  <c r="A126" i="39"/>
  <c r="A127" i="39"/>
  <c r="A128" i="39"/>
  <c r="A129" i="39"/>
  <c r="A130" i="39"/>
  <c r="A131" i="39"/>
  <c r="A132" i="39"/>
  <c r="A133" i="39"/>
  <c r="A134" i="39"/>
  <c r="A135" i="39"/>
  <c r="A136" i="39"/>
  <c r="A137" i="39"/>
  <c r="A138" i="39"/>
  <c r="A139" i="39"/>
  <c r="A140" i="39"/>
  <c r="A141" i="39"/>
  <c r="A142" i="39"/>
  <c r="A143" i="39"/>
  <c r="A144" i="39"/>
  <c r="A145" i="39"/>
  <c r="A148" i="39"/>
  <c r="A149" i="39"/>
  <c r="A150" i="39"/>
  <c r="A151" i="39"/>
  <c r="A152" i="39"/>
  <c r="A153" i="39"/>
  <c r="A154" i="39"/>
  <c r="A155" i="39"/>
  <c r="A156" i="39"/>
  <c r="A157" i="39"/>
  <c r="A158" i="39"/>
  <c r="A159" i="39"/>
  <c r="A160" i="39"/>
  <c r="A161" i="39"/>
  <c r="A162" i="39"/>
  <c r="A163" i="39"/>
  <c r="A164" i="39"/>
  <c r="A165" i="39"/>
  <c r="A166" i="39"/>
  <c r="A167" i="39"/>
  <c r="A168" i="39"/>
  <c r="A169" i="39"/>
  <c r="A170" i="39"/>
  <c r="A171" i="39"/>
  <c r="A172" i="39"/>
  <c r="A173" i="39"/>
  <c r="A174" i="39"/>
  <c r="A175" i="39"/>
  <c r="A176" i="39"/>
  <c r="A177" i="39"/>
  <c r="A178" i="39"/>
  <c r="A179" i="39"/>
  <c r="A180" i="39"/>
  <c r="A181" i="39"/>
  <c r="A182" i="39"/>
  <c r="A183" i="39"/>
  <c r="A184" i="39"/>
  <c r="A185" i="39"/>
  <c r="A186" i="39"/>
  <c r="A187" i="39"/>
  <c r="A188" i="39"/>
  <c r="A189" i="39"/>
  <c r="A190" i="39"/>
  <c r="A191" i="39"/>
  <c r="A192" i="39"/>
  <c r="A193" i="39"/>
  <c r="A194" i="39"/>
  <c r="A195" i="39"/>
  <c r="A196" i="39"/>
  <c r="A197" i="39"/>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115" i="32"/>
  <c r="A116" i="32"/>
  <c r="A117" i="32"/>
  <c r="A118" i="32"/>
  <c r="A119" i="32"/>
  <c r="A120" i="32"/>
  <c r="A121" i="32"/>
  <c r="A122" i="32"/>
  <c r="A123" i="32"/>
  <c r="A124" i="32"/>
  <c r="A125" i="32"/>
  <c r="A126" i="32"/>
  <c r="A127" i="32"/>
  <c r="A128" i="32"/>
  <c r="A129" i="32"/>
  <c r="A130" i="32"/>
  <c r="A131" i="32"/>
  <c r="A132" i="32"/>
  <c r="A133" i="32"/>
  <c r="A134" i="32"/>
  <c r="A135" i="32"/>
  <c r="A136" i="32"/>
  <c r="A137" i="32"/>
  <c r="A138" i="32"/>
  <c r="A139" i="32"/>
  <c r="A140" i="32"/>
  <c r="A141" i="32"/>
  <c r="A142" i="32"/>
  <c r="A143" i="32"/>
  <c r="A144" i="32"/>
  <c r="A145" i="32"/>
  <c r="A146" i="32"/>
  <c r="A148" i="32"/>
  <c r="A149" i="32"/>
  <c r="A150" i="32"/>
  <c r="A151" i="32"/>
  <c r="A152" i="32"/>
  <c r="A153" i="32"/>
  <c r="A154" i="32"/>
  <c r="A155" i="32"/>
  <c r="A156" i="32"/>
  <c r="A157" i="32"/>
  <c r="A158" i="32"/>
  <c r="A159" i="32"/>
  <c r="A160" i="32"/>
  <c r="A161" i="32"/>
  <c r="A162" i="32"/>
  <c r="A163" i="32"/>
  <c r="A164" i="32"/>
  <c r="A165" i="32"/>
  <c r="A166" i="32"/>
  <c r="A167" i="32"/>
  <c r="A168" i="32"/>
  <c r="A169" i="32"/>
  <c r="A170" i="32"/>
  <c r="A171" i="32"/>
  <c r="A172" i="32"/>
  <c r="A173" i="32"/>
  <c r="A174" i="32"/>
  <c r="A175" i="32"/>
  <c r="A176" i="32"/>
  <c r="A177" i="32"/>
  <c r="A178" i="32"/>
  <c r="A179" i="32"/>
  <c r="A180" i="32"/>
  <c r="A181" i="32"/>
  <c r="A182" i="32"/>
  <c r="A183" i="32"/>
  <c r="A184" i="32"/>
  <c r="A185" i="32"/>
  <c r="A186" i="32"/>
  <c r="A187" i="32"/>
  <c r="A188" i="32"/>
  <c r="A189" i="32"/>
  <c r="A190" i="32"/>
  <c r="A191" i="32"/>
  <c r="A192" i="32"/>
  <c r="A193" i="32"/>
  <c r="A194" i="32"/>
  <c r="A195" i="32"/>
  <c r="A196" i="32"/>
  <c r="A197" i="32"/>
  <c r="A34" i="32"/>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2" i="30"/>
  <c r="B85" i="30"/>
  <c r="C85" i="30"/>
  <c r="D85" i="30"/>
  <c r="E85" i="30"/>
  <c r="B86" i="30"/>
  <c r="C86" i="30"/>
  <c r="D86" i="30"/>
  <c r="E86" i="30"/>
  <c r="B87" i="30"/>
  <c r="C87" i="30"/>
  <c r="D87" i="30"/>
  <c r="E87" i="30"/>
  <c r="B88" i="30"/>
  <c r="C88" i="30"/>
  <c r="D88" i="30"/>
  <c r="E88" i="30"/>
  <c r="B89" i="30"/>
  <c r="C89" i="30"/>
  <c r="D89" i="30"/>
  <c r="E89" i="30"/>
  <c r="B90" i="30"/>
  <c r="C90" i="30"/>
  <c r="D90" i="30"/>
  <c r="E90" i="30"/>
  <c r="B91" i="30"/>
  <c r="C91" i="30"/>
  <c r="D91" i="30"/>
  <c r="E91" i="30"/>
  <c r="B92" i="30"/>
  <c r="C92" i="30"/>
  <c r="D92" i="30"/>
  <c r="E92" i="30"/>
  <c r="B93" i="30"/>
  <c r="C93" i="30"/>
  <c r="D93" i="30"/>
  <c r="E93" i="30"/>
  <c r="B94" i="30"/>
  <c r="C94" i="30"/>
  <c r="D94" i="30"/>
  <c r="E94" i="30"/>
  <c r="B95" i="30"/>
  <c r="C95" i="30"/>
  <c r="D95" i="30"/>
  <c r="E95" i="30"/>
  <c r="B96" i="30"/>
  <c r="C96" i="30"/>
  <c r="D96" i="30"/>
  <c r="E96" i="30"/>
  <c r="B97" i="30"/>
  <c r="C97" i="30"/>
  <c r="D97" i="30"/>
  <c r="E97" i="30"/>
  <c r="B98" i="30"/>
  <c r="C98" i="30"/>
  <c r="D98" i="30"/>
  <c r="E98" i="30"/>
  <c r="B99" i="30"/>
  <c r="C99" i="30"/>
  <c r="D99" i="30"/>
  <c r="E99" i="30"/>
  <c r="B100" i="30"/>
  <c r="C100" i="30"/>
  <c r="D100" i="30"/>
  <c r="E100" i="30"/>
  <c r="B101" i="30"/>
  <c r="C101" i="30"/>
  <c r="D101" i="30"/>
  <c r="E101" i="30"/>
  <c r="B102" i="30"/>
  <c r="C102" i="30"/>
  <c r="D102" i="30"/>
  <c r="E102" i="30"/>
  <c r="B103" i="30"/>
  <c r="C103" i="30"/>
  <c r="D103" i="30"/>
  <c r="E103" i="30"/>
  <c r="B104" i="30"/>
  <c r="C104" i="30"/>
  <c r="D104" i="30"/>
  <c r="E104" i="30"/>
  <c r="B105" i="30"/>
  <c r="C105" i="30"/>
  <c r="D105" i="30"/>
  <c r="E105" i="30"/>
  <c r="B106" i="30"/>
  <c r="C106" i="30"/>
  <c r="D106" i="30"/>
  <c r="E106" i="30"/>
  <c r="B107" i="30"/>
  <c r="C107" i="30"/>
  <c r="D107" i="30"/>
  <c r="E107" i="30"/>
  <c r="B108" i="30"/>
  <c r="C108" i="30"/>
  <c r="D108" i="30"/>
  <c r="E108" i="30"/>
  <c r="B109" i="30"/>
  <c r="C109" i="30"/>
  <c r="D109" i="30"/>
  <c r="E109" i="30"/>
  <c r="B110" i="30"/>
  <c r="C110" i="30"/>
  <c r="D110" i="30"/>
  <c r="E110" i="30"/>
  <c r="B111" i="30"/>
  <c r="C111" i="30"/>
  <c r="D111" i="30"/>
  <c r="E111" i="30"/>
  <c r="B112" i="30"/>
  <c r="C112" i="30"/>
  <c r="D112" i="30"/>
  <c r="E112" i="30"/>
  <c r="B113" i="30"/>
  <c r="C113" i="30"/>
  <c r="D113" i="30"/>
  <c r="E113" i="30"/>
  <c r="B114" i="30"/>
  <c r="C114" i="30"/>
  <c r="D114" i="30"/>
  <c r="E114" i="30"/>
  <c r="B115" i="30"/>
  <c r="C115" i="30"/>
  <c r="D115" i="30"/>
  <c r="E115" i="30"/>
  <c r="B116" i="30"/>
  <c r="C116" i="30"/>
  <c r="D116" i="30"/>
  <c r="E116" i="30"/>
  <c r="B117" i="30"/>
  <c r="C117" i="30"/>
  <c r="D117" i="30"/>
  <c r="E117" i="30"/>
  <c r="B118" i="30"/>
  <c r="C118" i="30"/>
  <c r="D118" i="30"/>
  <c r="E118" i="30"/>
  <c r="B119" i="30"/>
  <c r="C119" i="30"/>
  <c r="D119" i="30"/>
  <c r="E119" i="30"/>
  <c r="B120" i="30"/>
  <c r="C120" i="30"/>
  <c r="D120" i="30"/>
  <c r="E120" i="30"/>
  <c r="B121" i="30"/>
  <c r="C121" i="30"/>
  <c r="D121" i="30"/>
  <c r="E121" i="30"/>
  <c r="B122" i="30"/>
  <c r="C122" i="30"/>
  <c r="D122" i="30"/>
  <c r="E122" i="30"/>
  <c r="B123" i="30"/>
  <c r="C123" i="30"/>
  <c r="D123" i="30"/>
  <c r="E123" i="30"/>
  <c r="B124" i="30"/>
  <c r="C124" i="30"/>
  <c r="D124" i="30"/>
  <c r="E124" i="30"/>
  <c r="B125" i="30"/>
  <c r="C125" i="30"/>
  <c r="D125" i="30"/>
  <c r="E125" i="30"/>
  <c r="B127" i="30"/>
  <c r="C127" i="30"/>
  <c r="D127" i="30"/>
  <c r="E127" i="30"/>
  <c r="B128" i="30"/>
  <c r="C128" i="30"/>
  <c r="D128" i="30"/>
  <c r="E128" i="30"/>
  <c r="B129" i="30"/>
  <c r="C129" i="30"/>
  <c r="D129" i="30"/>
  <c r="E129" i="30"/>
  <c r="B130" i="30"/>
  <c r="C130" i="30"/>
  <c r="D130" i="30"/>
  <c r="E130" i="30"/>
  <c r="B131" i="30"/>
  <c r="C131" i="30"/>
  <c r="D131" i="30"/>
  <c r="E131" i="30"/>
  <c r="B132" i="30"/>
  <c r="C132" i="30"/>
  <c r="D132" i="30"/>
  <c r="E132" i="30"/>
  <c r="B133" i="30"/>
  <c r="C133" i="30"/>
  <c r="D133" i="30"/>
  <c r="E133" i="30"/>
  <c r="B134" i="30"/>
  <c r="C134" i="30"/>
  <c r="D134" i="30"/>
  <c r="E134" i="30"/>
  <c r="B135" i="30"/>
  <c r="C135" i="30"/>
  <c r="D135" i="30"/>
  <c r="E135" i="30"/>
  <c r="B136" i="30"/>
  <c r="C136" i="30"/>
  <c r="D136" i="30"/>
  <c r="E136" i="30"/>
  <c r="B137" i="30"/>
  <c r="C137" i="30"/>
  <c r="D137" i="30"/>
  <c r="E137" i="30"/>
  <c r="B138" i="30"/>
  <c r="C138" i="30"/>
  <c r="D138" i="30"/>
  <c r="E138" i="30"/>
  <c r="B139" i="30"/>
  <c r="C139" i="30"/>
  <c r="D139" i="30"/>
  <c r="E139" i="30"/>
  <c r="B140" i="30"/>
  <c r="C140" i="30"/>
  <c r="D140" i="30"/>
  <c r="E140" i="30"/>
  <c r="B141" i="30"/>
  <c r="C141" i="30"/>
  <c r="D141" i="30"/>
  <c r="E141" i="30"/>
  <c r="B142" i="30"/>
  <c r="C142" i="30"/>
  <c r="D142" i="30"/>
  <c r="E142" i="30"/>
  <c r="B143" i="30"/>
  <c r="C143" i="30"/>
  <c r="D143" i="30"/>
  <c r="E143" i="30"/>
  <c r="B144" i="30"/>
  <c r="C144" i="30"/>
  <c r="D144" i="30"/>
  <c r="E144" i="30"/>
  <c r="B145" i="30"/>
  <c r="C145" i="30"/>
  <c r="D145" i="30"/>
  <c r="E145" i="30"/>
  <c r="B146" i="30"/>
  <c r="C146" i="30"/>
  <c r="D146" i="30"/>
  <c r="E146" i="30"/>
  <c r="B147" i="30"/>
  <c r="C147" i="30"/>
  <c r="D147" i="30"/>
  <c r="E147" i="30"/>
  <c r="B148" i="30"/>
  <c r="C148" i="30"/>
  <c r="D148" i="30"/>
  <c r="E148" i="30"/>
  <c r="B149" i="30"/>
  <c r="C149" i="30"/>
  <c r="D149" i="30"/>
  <c r="E149" i="30"/>
  <c r="B150" i="30"/>
  <c r="C150" i="30"/>
  <c r="D150" i="30"/>
  <c r="E150" i="30"/>
  <c r="B151" i="30"/>
  <c r="C151" i="30"/>
  <c r="D151" i="30"/>
  <c r="E151" i="30"/>
  <c r="B152" i="30"/>
  <c r="C152" i="30"/>
  <c r="D152" i="30"/>
  <c r="E152" i="30"/>
  <c r="B153" i="30"/>
  <c r="C153" i="30"/>
  <c r="D153" i="30"/>
  <c r="E153" i="30"/>
  <c r="B154" i="30"/>
  <c r="C154" i="30"/>
  <c r="D154" i="30"/>
  <c r="E154" i="30"/>
  <c r="B155" i="30"/>
  <c r="C155" i="30"/>
  <c r="D155" i="30"/>
  <c r="E155" i="30"/>
  <c r="B156" i="30"/>
  <c r="C156" i="30"/>
  <c r="D156" i="30"/>
  <c r="E156" i="30"/>
  <c r="B157" i="30"/>
  <c r="C157" i="30"/>
  <c r="D157" i="30"/>
  <c r="E157" i="30"/>
  <c r="B158" i="30"/>
  <c r="C158" i="30"/>
  <c r="D158" i="30"/>
  <c r="E158" i="30"/>
  <c r="B159" i="30"/>
  <c r="C159" i="30"/>
  <c r="D159" i="30"/>
  <c r="E159" i="30"/>
  <c r="B160" i="30"/>
  <c r="C160" i="30"/>
  <c r="D160" i="30"/>
  <c r="E160" i="30"/>
  <c r="B161" i="30"/>
  <c r="C161" i="30"/>
  <c r="D161" i="30"/>
  <c r="E161" i="30"/>
  <c r="B162" i="30"/>
  <c r="C162" i="30"/>
  <c r="D162" i="30"/>
  <c r="E162" i="30"/>
  <c r="B163" i="30"/>
  <c r="C163" i="30"/>
  <c r="D163" i="30"/>
  <c r="E163" i="30"/>
  <c r="B164" i="30"/>
  <c r="C164" i="30"/>
  <c r="D164" i="30"/>
  <c r="E164" i="30"/>
  <c r="B165" i="30"/>
  <c r="C165" i="30"/>
  <c r="D165" i="30"/>
  <c r="E165" i="30"/>
  <c r="B166" i="30"/>
  <c r="C166" i="30"/>
  <c r="D166" i="30"/>
  <c r="E166" i="30"/>
  <c r="B167" i="30"/>
  <c r="C167" i="30"/>
  <c r="D167" i="30"/>
  <c r="E167" i="30"/>
  <c r="B168" i="30"/>
  <c r="C168" i="30"/>
  <c r="D168" i="30"/>
  <c r="E168" i="30"/>
  <c r="B169" i="30"/>
  <c r="C169" i="30"/>
  <c r="D169" i="30"/>
  <c r="E169" i="30"/>
  <c r="B170" i="30"/>
  <c r="C170" i="30"/>
  <c r="D170" i="30"/>
  <c r="E170" i="30"/>
  <c r="B171" i="30"/>
  <c r="C171" i="30"/>
  <c r="D171" i="30"/>
  <c r="E171" i="30"/>
  <c r="B172" i="30"/>
  <c r="C172" i="30"/>
  <c r="D172" i="30"/>
  <c r="E172" i="30"/>
  <c r="B173" i="30"/>
  <c r="C173" i="30"/>
  <c r="D173" i="30"/>
  <c r="E173" i="30"/>
  <c r="B174" i="30"/>
  <c r="C174" i="30"/>
  <c r="D174" i="30"/>
  <c r="E174" i="30"/>
  <c r="B175" i="30"/>
  <c r="C175" i="30"/>
  <c r="D175" i="30"/>
  <c r="E175" i="30"/>
  <c r="B176" i="30"/>
  <c r="C176" i="30"/>
  <c r="D176" i="30"/>
  <c r="E176" i="30"/>
  <c r="K35" i="32"/>
  <c r="K36" i="32"/>
  <c r="K37" i="32"/>
  <c r="K38" i="32"/>
  <c r="K39" i="32"/>
  <c r="K40" i="32"/>
  <c r="K41"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K109" i="32"/>
  <c r="K110" i="32"/>
  <c r="K111" i="32"/>
  <c r="K112" i="32"/>
  <c r="K113" i="32"/>
  <c r="K114" i="32"/>
  <c r="K115" i="32"/>
  <c r="K116" i="32"/>
  <c r="K117" i="32"/>
  <c r="K118" i="32"/>
  <c r="K119" i="32"/>
  <c r="K120" i="32"/>
  <c r="K121" i="32"/>
  <c r="K122" i="32"/>
  <c r="K123" i="32"/>
  <c r="K124" i="32"/>
  <c r="K125" i="32"/>
  <c r="K126" i="32"/>
  <c r="K127" i="32"/>
  <c r="K128" i="32"/>
  <c r="K129" i="32"/>
  <c r="K130" i="32"/>
  <c r="K131" i="32"/>
  <c r="K132" i="32"/>
  <c r="K133" i="32"/>
  <c r="K134" i="32"/>
  <c r="K135" i="32"/>
  <c r="K136" i="32"/>
  <c r="K137" i="32"/>
  <c r="K138" i="32"/>
  <c r="K139" i="32"/>
  <c r="K140" i="32"/>
  <c r="K141" i="32"/>
  <c r="K142" i="32"/>
  <c r="K143" i="32"/>
  <c r="K144" i="32"/>
  <c r="K145" i="32"/>
  <c r="K146" i="32"/>
  <c r="K147" i="32"/>
  <c r="K148" i="32"/>
  <c r="K149" i="32"/>
  <c r="K150" i="32"/>
  <c r="K151" i="32"/>
  <c r="K152" i="32"/>
  <c r="K153" i="32"/>
  <c r="K154" i="32"/>
  <c r="K155" i="32"/>
  <c r="K156" i="32"/>
  <c r="K157" i="32"/>
  <c r="K158" i="32"/>
  <c r="K159" i="32"/>
  <c r="K160" i="32"/>
  <c r="K161" i="32"/>
  <c r="K162" i="32"/>
  <c r="K163" i="32"/>
  <c r="K164" i="32"/>
  <c r="K165" i="32"/>
  <c r="K166" i="32"/>
  <c r="K167" i="32"/>
  <c r="K168" i="32"/>
  <c r="K169" i="32"/>
  <c r="K170" i="32"/>
  <c r="K171" i="32"/>
  <c r="K172" i="32"/>
  <c r="K173" i="32"/>
  <c r="K174" i="32"/>
  <c r="K175" i="32"/>
  <c r="K176" i="32"/>
  <c r="K177" i="32"/>
  <c r="K178" i="32"/>
  <c r="K179" i="32"/>
  <c r="K180" i="32"/>
  <c r="K181" i="32"/>
  <c r="K182" i="32"/>
  <c r="K183" i="32"/>
  <c r="K184" i="32"/>
  <c r="K185" i="32"/>
  <c r="K186" i="32"/>
  <c r="K187" i="32"/>
  <c r="K188" i="32"/>
  <c r="K189" i="32"/>
  <c r="K190" i="32"/>
  <c r="K191" i="32"/>
  <c r="K192" i="32"/>
  <c r="K193" i="32"/>
  <c r="K194" i="32"/>
  <c r="K195" i="32"/>
  <c r="K196" i="32"/>
  <c r="K197" i="32"/>
  <c r="K34" i="32"/>
  <c r="G113" i="32"/>
  <c r="I113" i="32" s="1"/>
  <c r="L113" i="32"/>
  <c r="G114" i="32"/>
  <c r="I114" i="32" s="1"/>
  <c r="L114" i="32"/>
  <c r="G115" i="32"/>
  <c r="I115" i="32" s="1"/>
  <c r="L115" i="32"/>
  <c r="G116" i="32"/>
  <c r="I116" i="32" s="1"/>
  <c r="L116" i="32"/>
  <c r="G117" i="32"/>
  <c r="I117" i="32" s="1"/>
  <c r="L117" i="32"/>
  <c r="G118" i="32"/>
  <c r="I118" i="32" s="1"/>
  <c r="L118" i="32"/>
  <c r="G119" i="32"/>
  <c r="I119" i="32" s="1"/>
  <c r="L119" i="32"/>
  <c r="G120" i="32"/>
  <c r="I120" i="32" s="1"/>
  <c r="L120" i="32"/>
  <c r="G121" i="32"/>
  <c r="I121" i="32" s="1"/>
  <c r="L121" i="32"/>
  <c r="G122" i="32"/>
  <c r="I122" i="32" s="1"/>
  <c r="L122" i="32"/>
  <c r="G123" i="32"/>
  <c r="I123" i="32" s="1"/>
  <c r="L123" i="32"/>
  <c r="G124" i="32"/>
  <c r="I124" i="32" s="1"/>
  <c r="L124" i="32"/>
  <c r="G125" i="32"/>
  <c r="I125" i="32" s="1"/>
  <c r="L125" i="32"/>
  <c r="G126" i="32"/>
  <c r="I126" i="32" s="1"/>
  <c r="L126" i="32"/>
  <c r="G127" i="32"/>
  <c r="I127" i="32" s="1"/>
  <c r="L127" i="32"/>
  <c r="G128" i="32"/>
  <c r="I128" i="32" s="1"/>
  <c r="L128" i="32"/>
  <c r="G129" i="32"/>
  <c r="I129" i="32" s="1"/>
  <c r="L129" i="32"/>
  <c r="G130" i="32"/>
  <c r="I130" i="32" s="1"/>
  <c r="L130" i="32"/>
  <c r="G131" i="32"/>
  <c r="I131" i="32" s="1"/>
  <c r="L131" i="32"/>
  <c r="G132" i="32"/>
  <c r="I132" i="32" s="1"/>
  <c r="L132" i="32"/>
  <c r="G133" i="32"/>
  <c r="I133" i="32" s="1"/>
  <c r="L133" i="32"/>
  <c r="G134" i="32"/>
  <c r="I134" i="32" s="1"/>
  <c r="L134" i="32"/>
  <c r="G135" i="32"/>
  <c r="I135" i="32" s="1"/>
  <c r="L135" i="32"/>
  <c r="G136" i="32"/>
  <c r="I136" i="32" s="1"/>
  <c r="L136" i="32"/>
  <c r="G137" i="32"/>
  <c r="I137" i="32" s="1"/>
  <c r="L137" i="32"/>
  <c r="G138" i="32"/>
  <c r="I138" i="32" s="1"/>
  <c r="L138" i="32"/>
  <c r="G139" i="32"/>
  <c r="I139" i="32" s="1"/>
  <c r="L139" i="32"/>
  <c r="G140" i="32"/>
  <c r="I140" i="32" s="1"/>
  <c r="L140" i="32"/>
  <c r="G141" i="32"/>
  <c r="I141" i="32" s="1"/>
  <c r="L141" i="32"/>
  <c r="G142" i="32"/>
  <c r="I142" i="32" s="1"/>
  <c r="L142" i="32"/>
  <c r="G143" i="32"/>
  <c r="I143" i="32" s="1"/>
  <c r="L143" i="32"/>
  <c r="G144" i="32"/>
  <c r="I144" i="32" s="1"/>
  <c r="L144" i="32"/>
  <c r="G145" i="32"/>
  <c r="I145" i="32" s="1"/>
  <c r="L145" i="32"/>
  <c r="G146" i="32"/>
  <c r="I146" i="32" s="1"/>
  <c r="L146" i="32"/>
  <c r="G147" i="32"/>
  <c r="I147" i="32" s="1"/>
  <c r="L147" i="32"/>
  <c r="G148" i="32"/>
  <c r="I148" i="32" s="1"/>
  <c r="L148" i="32"/>
  <c r="G149" i="32"/>
  <c r="I149" i="32" s="1"/>
  <c r="L149" i="32"/>
  <c r="G150" i="32"/>
  <c r="I150" i="32" s="1"/>
  <c r="L150" i="32"/>
  <c r="G151" i="32"/>
  <c r="I151" i="32" s="1"/>
  <c r="L151" i="32"/>
  <c r="G152" i="32"/>
  <c r="I152" i="32" s="1"/>
  <c r="L152" i="32"/>
  <c r="G153" i="32"/>
  <c r="I153" i="32" s="1"/>
  <c r="L153" i="32"/>
  <c r="G154" i="32"/>
  <c r="I154" i="32" s="1"/>
  <c r="L154" i="32"/>
  <c r="G155" i="32"/>
  <c r="I155" i="32" s="1"/>
  <c r="L155" i="32"/>
  <c r="G156" i="32"/>
  <c r="I156" i="32" s="1"/>
  <c r="L156" i="32"/>
  <c r="G157" i="32"/>
  <c r="I157" i="32" s="1"/>
  <c r="L157" i="32"/>
  <c r="G158" i="32"/>
  <c r="I158" i="32" s="1"/>
  <c r="L158" i="32"/>
  <c r="G159" i="32"/>
  <c r="I159" i="32" s="1"/>
  <c r="L159" i="32"/>
  <c r="G160" i="32"/>
  <c r="I160" i="32" s="1"/>
  <c r="L160" i="32"/>
  <c r="G161" i="32"/>
  <c r="I161" i="32" s="1"/>
  <c r="L161" i="32"/>
  <c r="G162" i="32"/>
  <c r="I162" i="32" s="1"/>
  <c r="L162" i="32"/>
  <c r="G163" i="32"/>
  <c r="I163" i="32" s="1"/>
  <c r="L163" i="32"/>
  <c r="G164" i="32"/>
  <c r="I164" i="32" s="1"/>
  <c r="L164" i="32"/>
  <c r="G165" i="32"/>
  <c r="I165" i="32" s="1"/>
  <c r="L165" i="32"/>
  <c r="G166" i="32"/>
  <c r="I166" i="32" s="1"/>
  <c r="L166" i="32"/>
  <c r="G167" i="32"/>
  <c r="I167" i="32" s="1"/>
  <c r="L167" i="32"/>
  <c r="G168" i="32"/>
  <c r="I168" i="32" s="1"/>
  <c r="L168" i="32"/>
  <c r="G169" i="32"/>
  <c r="I169" i="32" s="1"/>
  <c r="L169" i="32"/>
  <c r="G170" i="32"/>
  <c r="I170" i="32" s="1"/>
  <c r="L170" i="32"/>
  <c r="G171" i="32"/>
  <c r="I171" i="32" s="1"/>
  <c r="L171" i="32"/>
  <c r="G172" i="32"/>
  <c r="I172" i="32" s="1"/>
  <c r="L172" i="32"/>
  <c r="G173" i="32"/>
  <c r="I173" i="32" s="1"/>
  <c r="L173" i="32"/>
  <c r="G174" i="32"/>
  <c r="I174" i="32" s="1"/>
  <c r="L174" i="32"/>
  <c r="G175" i="32"/>
  <c r="I175" i="32" s="1"/>
  <c r="L175" i="32"/>
  <c r="G176" i="32"/>
  <c r="I176" i="32" s="1"/>
  <c r="L176" i="32"/>
  <c r="G177" i="32"/>
  <c r="I177" i="32" s="1"/>
  <c r="L177" i="32"/>
  <c r="G178" i="32"/>
  <c r="I178" i="32" s="1"/>
  <c r="L178" i="32"/>
  <c r="G179" i="32"/>
  <c r="I179" i="32" s="1"/>
  <c r="L179" i="32"/>
  <c r="G180" i="32"/>
  <c r="I180" i="32" s="1"/>
  <c r="L180" i="32"/>
  <c r="G181" i="32"/>
  <c r="I181" i="32" s="1"/>
  <c r="L181" i="32"/>
  <c r="G182" i="32"/>
  <c r="I182" i="32" s="1"/>
  <c r="L182" i="32"/>
  <c r="G183" i="32"/>
  <c r="I183" i="32" s="1"/>
  <c r="L183" i="32"/>
  <c r="G184" i="32"/>
  <c r="I184" i="32" s="1"/>
  <c r="L184" i="32"/>
  <c r="G185" i="32"/>
  <c r="I185" i="32" s="1"/>
  <c r="L185" i="32"/>
  <c r="G186" i="32"/>
  <c r="I186" i="32" s="1"/>
  <c r="L186" i="32"/>
  <c r="G187" i="32"/>
  <c r="I187" i="32" s="1"/>
  <c r="L187" i="32"/>
  <c r="G188" i="32"/>
  <c r="I188" i="32" s="1"/>
  <c r="L188" i="32"/>
  <c r="G189" i="32"/>
  <c r="I189" i="32" s="1"/>
  <c r="L189" i="32"/>
  <c r="G190" i="32"/>
  <c r="I190" i="32" s="1"/>
  <c r="L190" i="32"/>
  <c r="G191" i="32"/>
  <c r="I191" i="32" s="1"/>
  <c r="L191" i="32"/>
  <c r="G192" i="32"/>
  <c r="I192" i="32" s="1"/>
  <c r="L192" i="32"/>
  <c r="G193" i="32"/>
  <c r="I193" i="32" s="1"/>
  <c r="L193" i="32"/>
  <c r="G194" i="32"/>
  <c r="I194" i="32" s="1"/>
  <c r="L194" i="32"/>
  <c r="G195" i="32"/>
  <c r="I195" i="32" s="1"/>
  <c r="L195" i="32"/>
  <c r="G196" i="32"/>
  <c r="I196" i="32" s="1"/>
  <c r="L196" i="32"/>
  <c r="G197" i="32"/>
  <c r="I197" i="32" s="1"/>
  <c r="L197" i="32"/>
  <c r="B113" i="32"/>
  <c r="C113" i="32"/>
  <c r="D113" i="32"/>
  <c r="E113" i="32"/>
  <c r="B114" i="32"/>
  <c r="C114" i="32"/>
  <c r="D114" i="32"/>
  <c r="E114" i="32"/>
  <c r="B115" i="32"/>
  <c r="C115" i="32"/>
  <c r="D115" i="32"/>
  <c r="E115" i="32"/>
  <c r="B116" i="32"/>
  <c r="C116" i="32"/>
  <c r="D116" i="32"/>
  <c r="E116" i="32"/>
  <c r="B117" i="32"/>
  <c r="C117" i="32"/>
  <c r="D117" i="32"/>
  <c r="E117" i="32"/>
  <c r="B118" i="32"/>
  <c r="C118" i="32"/>
  <c r="D118" i="32"/>
  <c r="E118" i="32"/>
  <c r="B119" i="32"/>
  <c r="C119" i="32"/>
  <c r="D119" i="32"/>
  <c r="E119" i="32"/>
  <c r="B120" i="32"/>
  <c r="C120" i="32"/>
  <c r="D120" i="32"/>
  <c r="E120" i="32"/>
  <c r="B121" i="32"/>
  <c r="C121" i="32"/>
  <c r="D121" i="32"/>
  <c r="E121" i="32"/>
  <c r="B122" i="32"/>
  <c r="C122" i="32"/>
  <c r="D122" i="32"/>
  <c r="E122" i="32"/>
  <c r="B123" i="32"/>
  <c r="C123" i="32"/>
  <c r="D123" i="32"/>
  <c r="E123" i="32"/>
  <c r="B124" i="32"/>
  <c r="C124" i="32"/>
  <c r="D124" i="32"/>
  <c r="E124" i="32"/>
  <c r="B125" i="32"/>
  <c r="C125" i="32"/>
  <c r="D125" i="32"/>
  <c r="E125" i="32"/>
  <c r="B126" i="32"/>
  <c r="C126" i="32"/>
  <c r="D126" i="32"/>
  <c r="E126" i="32"/>
  <c r="B127" i="32"/>
  <c r="C127" i="32"/>
  <c r="D127" i="32"/>
  <c r="E127" i="32"/>
  <c r="B128" i="32"/>
  <c r="C128" i="32"/>
  <c r="D128" i="32"/>
  <c r="E128" i="32"/>
  <c r="B129" i="32"/>
  <c r="C129" i="32"/>
  <c r="D129" i="32"/>
  <c r="E129" i="32"/>
  <c r="B130" i="32"/>
  <c r="C130" i="32"/>
  <c r="D130" i="32"/>
  <c r="E130" i="32"/>
  <c r="B131" i="32"/>
  <c r="C131" i="32"/>
  <c r="D131" i="32"/>
  <c r="E131" i="32"/>
  <c r="B132" i="32"/>
  <c r="C132" i="32"/>
  <c r="D132" i="32"/>
  <c r="E132" i="32"/>
  <c r="B133" i="32"/>
  <c r="C133" i="32"/>
  <c r="D133" i="32"/>
  <c r="E133" i="32"/>
  <c r="B134" i="32"/>
  <c r="C134" i="32"/>
  <c r="D134" i="32"/>
  <c r="E134" i="32"/>
  <c r="B135" i="32"/>
  <c r="C135" i="32"/>
  <c r="D135" i="32"/>
  <c r="E135" i="32"/>
  <c r="B136" i="32"/>
  <c r="C136" i="32"/>
  <c r="D136" i="32"/>
  <c r="E136" i="32"/>
  <c r="B137" i="32"/>
  <c r="C137" i="32"/>
  <c r="D137" i="32"/>
  <c r="E137" i="32"/>
  <c r="B138" i="32"/>
  <c r="C138" i="32"/>
  <c r="D138" i="32"/>
  <c r="E138" i="32"/>
  <c r="B139" i="32"/>
  <c r="C139" i="32"/>
  <c r="D139" i="32"/>
  <c r="E139" i="32"/>
  <c r="B140" i="32"/>
  <c r="C140" i="32"/>
  <c r="D140" i="32"/>
  <c r="E140" i="32"/>
  <c r="B141" i="32"/>
  <c r="C141" i="32"/>
  <c r="D141" i="32"/>
  <c r="E141" i="32"/>
  <c r="B142" i="32"/>
  <c r="C142" i="32"/>
  <c r="D142" i="32"/>
  <c r="E142" i="32"/>
  <c r="B143" i="32"/>
  <c r="C143" i="32"/>
  <c r="D143" i="32"/>
  <c r="E143" i="32"/>
  <c r="B144" i="32"/>
  <c r="C144" i="32"/>
  <c r="D144" i="32"/>
  <c r="E144" i="32"/>
  <c r="B145" i="32"/>
  <c r="C145" i="32"/>
  <c r="D145" i="32"/>
  <c r="E145" i="32"/>
  <c r="B146" i="32"/>
  <c r="C146" i="32"/>
  <c r="D146" i="32"/>
  <c r="E146" i="32"/>
  <c r="B147" i="32"/>
  <c r="C147" i="32"/>
  <c r="D147" i="32"/>
  <c r="E147" i="32"/>
  <c r="B148" i="32"/>
  <c r="C148" i="32"/>
  <c r="D148" i="32"/>
  <c r="E148" i="32"/>
  <c r="B149" i="32"/>
  <c r="C149" i="32"/>
  <c r="D149" i="32"/>
  <c r="E149" i="32"/>
  <c r="B150" i="32"/>
  <c r="C150" i="32"/>
  <c r="D150" i="32"/>
  <c r="E150" i="32"/>
  <c r="B151" i="32"/>
  <c r="C151" i="32"/>
  <c r="D151" i="32"/>
  <c r="E151" i="32"/>
  <c r="B152" i="32"/>
  <c r="C152" i="32"/>
  <c r="D152" i="32"/>
  <c r="E152" i="32"/>
  <c r="B153" i="32"/>
  <c r="C153" i="32"/>
  <c r="D153" i="32"/>
  <c r="E153" i="32"/>
  <c r="B154" i="32"/>
  <c r="C154" i="32"/>
  <c r="D154" i="32"/>
  <c r="E154" i="32"/>
  <c r="B155" i="32"/>
  <c r="C155" i="32"/>
  <c r="D155" i="32"/>
  <c r="E155" i="32"/>
  <c r="B156" i="32"/>
  <c r="C156" i="32"/>
  <c r="D156" i="32"/>
  <c r="E156" i="32"/>
  <c r="B157" i="32"/>
  <c r="C157" i="32"/>
  <c r="D157" i="32"/>
  <c r="E157" i="32"/>
  <c r="B158" i="32"/>
  <c r="C158" i="32"/>
  <c r="D158" i="32"/>
  <c r="E158" i="32"/>
  <c r="B159" i="32"/>
  <c r="C159" i="32"/>
  <c r="D159" i="32"/>
  <c r="E159" i="32"/>
  <c r="B160" i="32"/>
  <c r="C160" i="32"/>
  <c r="D160" i="32"/>
  <c r="E160" i="32"/>
  <c r="B161" i="32"/>
  <c r="C161" i="32"/>
  <c r="D161" i="32"/>
  <c r="E161" i="32"/>
  <c r="B162" i="32"/>
  <c r="C162" i="32"/>
  <c r="D162" i="32"/>
  <c r="E162" i="32"/>
  <c r="B163" i="32"/>
  <c r="C163" i="32"/>
  <c r="D163" i="32"/>
  <c r="E163" i="32"/>
  <c r="B164" i="32"/>
  <c r="C164" i="32"/>
  <c r="D164" i="32"/>
  <c r="E164" i="32"/>
  <c r="B165" i="32"/>
  <c r="C165" i="32"/>
  <c r="D165" i="32"/>
  <c r="E165" i="32"/>
  <c r="B166" i="32"/>
  <c r="C166" i="32"/>
  <c r="D166" i="32"/>
  <c r="E166" i="32"/>
  <c r="B167" i="32"/>
  <c r="C167" i="32"/>
  <c r="D167" i="32"/>
  <c r="E167" i="32"/>
  <c r="B168" i="32"/>
  <c r="C168" i="32"/>
  <c r="D168" i="32"/>
  <c r="E168" i="32"/>
  <c r="B169" i="32"/>
  <c r="C169" i="32"/>
  <c r="D169" i="32"/>
  <c r="E169" i="32"/>
  <c r="B170" i="32"/>
  <c r="C170" i="32"/>
  <c r="D170" i="32"/>
  <c r="E170" i="32"/>
  <c r="B171" i="32"/>
  <c r="C171" i="32"/>
  <c r="D171" i="32"/>
  <c r="E171" i="32"/>
  <c r="B172" i="32"/>
  <c r="C172" i="32"/>
  <c r="D172" i="32"/>
  <c r="E172" i="32"/>
  <c r="B173" i="32"/>
  <c r="C173" i="32"/>
  <c r="D173" i="32"/>
  <c r="E173" i="32"/>
  <c r="B174" i="32"/>
  <c r="C174" i="32"/>
  <c r="D174" i="32"/>
  <c r="E174" i="32"/>
  <c r="B175" i="32"/>
  <c r="C175" i="32"/>
  <c r="D175" i="32"/>
  <c r="E175" i="32"/>
  <c r="B176" i="32"/>
  <c r="C176" i="32"/>
  <c r="D176" i="32"/>
  <c r="E176" i="32"/>
  <c r="B177" i="32"/>
  <c r="C177" i="32"/>
  <c r="D177" i="32"/>
  <c r="E177" i="32"/>
  <c r="B178" i="32"/>
  <c r="C178" i="32"/>
  <c r="D178" i="32"/>
  <c r="E178" i="32"/>
  <c r="B179" i="32"/>
  <c r="C179" i="32"/>
  <c r="D179" i="32"/>
  <c r="E179" i="32"/>
  <c r="B180" i="32"/>
  <c r="C180" i="32"/>
  <c r="D180" i="32"/>
  <c r="E180" i="32"/>
  <c r="B181" i="32"/>
  <c r="C181" i="32"/>
  <c r="D181" i="32"/>
  <c r="E181" i="32"/>
  <c r="B182" i="32"/>
  <c r="C182" i="32"/>
  <c r="D182" i="32"/>
  <c r="E182" i="32"/>
  <c r="B183" i="32"/>
  <c r="C183" i="32"/>
  <c r="D183" i="32"/>
  <c r="E183" i="32"/>
  <c r="B184" i="32"/>
  <c r="C184" i="32"/>
  <c r="D184" i="32"/>
  <c r="E184" i="32"/>
  <c r="B185" i="32"/>
  <c r="C185" i="32"/>
  <c r="D185" i="32"/>
  <c r="E185" i="32"/>
  <c r="B186" i="32"/>
  <c r="C186" i="32"/>
  <c r="D186" i="32"/>
  <c r="E186" i="32"/>
  <c r="B187" i="32"/>
  <c r="C187" i="32"/>
  <c r="D187" i="32"/>
  <c r="E187" i="32"/>
  <c r="B188" i="32"/>
  <c r="C188" i="32"/>
  <c r="D188" i="32"/>
  <c r="E188" i="32"/>
  <c r="B189" i="32"/>
  <c r="C189" i="32"/>
  <c r="D189" i="32"/>
  <c r="E189" i="32"/>
  <c r="B190" i="32"/>
  <c r="C190" i="32"/>
  <c r="D190" i="32"/>
  <c r="E190" i="32"/>
  <c r="B191" i="32"/>
  <c r="C191" i="32"/>
  <c r="D191" i="32"/>
  <c r="E191" i="32"/>
  <c r="B192" i="32"/>
  <c r="C192" i="32"/>
  <c r="D192" i="32"/>
  <c r="E192" i="32"/>
  <c r="B193" i="32"/>
  <c r="C193" i="32"/>
  <c r="D193" i="32"/>
  <c r="E193" i="32"/>
  <c r="B194" i="32"/>
  <c r="C194" i="32"/>
  <c r="D194" i="32"/>
  <c r="E194" i="32"/>
  <c r="B195" i="32"/>
  <c r="C195" i="32"/>
  <c r="D195" i="32"/>
  <c r="E195" i="32"/>
  <c r="B196" i="32"/>
  <c r="C196" i="32"/>
  <c r="D196" i="32"/>
  <c r="E196" i="32"/>
  <c r="B197" i="32"/>
  <c r="C197" i="32"/>
  <c r="D197" i="32"/>
  <c r="E197" i="32"/>
  <c r="G13" i="41"/>
  <c r="G14" i="41"/>
  <c r="G15" i="41"/>
  <c r="G16" i="41"/>
  <c r="G17" i="41"/>
  <c r="G18" i="41"/>
  <c r="G19" i="41"/>
  <c r="G20" i="41"/>
  <c r="G21" i="41"/>
  <c r="G22" i="41"/>
  <c r="G23" i="41"/>
  <c r="G24" i="41"/>
  <c r="G25" i="41"/>
  <c r="G26" i="41"/>
  <c r="G27" i="41"/>
  <c r="G28"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82" i="41"/>
  <c r="G83" i="41"/>
  <c r="G84" i="41"/>
  <c r="G85" i="41"/>
  <c r="G86" i="41"/>
  <c r="G87" i="41"/>
  <c r="G88" i="41"/>
  <c r="G89" i="41"/>
  <c r="G90" i="41"/>
  <c r="G91" i="41"/>
  <c r="G92" i="41"/>
  <c r="G93" i="41"/>
  <c r="G94" i="41"/>
  <c r="G95" i="41"/>
  <c r="G96" i="41"/>
  <c r="G97" i="41"/>
  <c r="G98" i="41"/>
  <c r="G99" i="41"/>
  <c r="G100" i="41"/>
  <c r="G101" i="41"/>
  <c r="G102" i="41"/>
  <c r="G103" i="41"/>
  <c r="G104" i="41"/>
  <c r="G105" i="41"/>
  <c r="G106" i="41"/>
  <c r="G107" i="41"/>
  <c r="G108" i="41"/>
  <c r="G109" i="41"/>
  <c r="G110" i="41"/>
  <c r="G111" i="41"/>
  <c r="G112" i="41"/>
  <c r="G113" i="41"/>
  <c r="G114" i="41"/>
  <c r="G115" i="41"/>
  <c r="G116" i="41"/>
  <c r="G117" i="41"/>
  <c r="G118" i="41"/>
  <c r="G119" i="41"/>
  <c r="G120" i="41"/>
  <c r="G121" i="41"/>
  <c r="G122" i="41"/>
  <c r="G123" i="41"/>
  <c r="G124" i="41"/>
  <c r="G125" i="41"/>
  <c r="G126" i="41"/>
  <c r="G127" i="41"/>
  <c r="G128" i="41"/>
  <c r="G129" i="41"/>
  <c r="G130" i="41"/>
  <c r="G131" i="41"/>
  <c r="G132" i="41"/>
  <c r="G133" i="41"/>
  <c r="G134" i="41"/>
  <c r="G135" i="41"/>
  <c r="G136" i="41"/>
  <c r="G137"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2" i="41"/>
  <c r="G163" i="41"/>
  <c r="G164" i="41"/>
  <c r="G165" i="41"/>
  <c r="G166" i="41"/>
  <c r="G167" i="41"/>
  <c r="G168" i="41"/>
  <c r="G169" i="41"/>
  <c r="G170" i="41"/>
  <c r="G171" i="41"/>
  <c r="G172" i="41"/>
  <c r="G173" i="41"/>
  <c r="G174" i="41"/>
  <c r="G175" i="41"/>
  <c r="G176" i="41"/>
  <c r="G12" i="41"/>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10" i="39"/>
  <c r="K111" i="39"/>
  <c r="K112" i="39"/>
  <c r="K113" i="39"/>
  <c r="K114" i="39"/>
  <c r="K115" i="39"/>
  <c r="K116" i="39"/>
  <c r="K117" i="39"/>
  <c r="K118" i="39"/>
  <c r="K119" i="39"/>
  <c r="K120" i="39"/>
  <c r="K121" i="39"/>
  <c r="K122" i="39"/>
  <c r="K123" i="39"/>
  <c r="K124" i="39"/>
  <c r="K125" i="39"/>
  <c r="K126" i="39"/>
  <c r="K127" i="39"/>
  <c r="K128" i="39"/>
  <c r="K129" i="39"/>
  <c r="K130" i="39"/>
  <c r="K131" i="39"/>
  <c r="K132" i="39"/>
  <c r="K133" i="39"/>
  <c r="K134" i="39"/>
  <c r="K135" i="39"/>
  <c r="K136" i="39"/>
  <c r="K137" i="39"/>
  <c r="K138" i="39"/>
  <c r="K139" i="39"/>
  <c r="K140" i="39"/>
  <c r="K141" i="39"/>
  <c r="K142" i="39"/>
  <c r="K143" i="39"/>
  <c r="K144" i="39"/>
  <c r="K145" i="39"/>
  <c r="K146" i="39"/>
  <c r="K148" i="39"/>
  <c r="K149" i="39"/>
  <c r="K150" i="39"/>
  <c r="K151" i="39"/>
  <c r="K152" i="39"/>
  <c r="K153" i="39"/>
  <c r="K154" i="39"/>
  <c r="K155" i="39"/>
  <c r="K156" i="39"/>
  <c r="K157" i="39"/>
  <c r="K158" i="39"/>
  <c r="K159" i="39"/>
  <c r="K160" i="39"/>
  <c r="K161" i="39"/>
  <c r="K162" i="39"/>
  <c r="K163" i="39"/>
  <c r="K164" i="39"/>
  <c r="K165" i="39"/>
  <c r="K166" i="39"/>
  <c r="K167" i="39"/>
  <c r="K168" i="39"/>
  <c r="K169" i="39"/>
  <c r="K170" i="39"/>
  <c r="K171" i="39"/>
  <c r="K172" i="39"/>
  <c r="K173" i="39"/>
  <c r="K174" i="39"/>
  <c r="K175" i="39"/>
  <c r="K176" i="39"/>
  <c r="K177" i="39"/>
  <c r="K178" i="39"/>
  <c r="K179" i="39"/>
  <c r="K180" i="39"/>
  <c r="K181" i="39"/>
  <c r="K182" i="39"/>
  <c r="K183" i="39"/>
  <c r="K184" i="39"/>
  <c r="K185" i="39"/>
  <c r="K186" i="39"/>
  <c r="K187" i="39"/>
  <c r="K188" i="39"/>
  <c r="K189" i="39"/>
  <c r="K190" i="39"/>
  <c r="K191" i="39"/>
  <c r="K192" i="39"/>
  <c r="K193" i="39"/>
  <c r="K194" i="39"/>
  <c r="K195" i="39"/>
  <c r="K196" i="39"/>
  <c r="K197" i="39"/>
  <c r="K34" i="39"/>
  <c r="B86" i="41"/>
  <c r="C86" i="41"/>
  <c r="E86" i="41"/>
  <c r="B87" i="41"/>
  <c r="C87" i="41"/>
  <c r="E87" i="41"/>
  <c r="B88" i="41"/>
  <c r="C88" i="41"/>
  <c r="E88" i="41"/>
  <c r="B89" i="41"/>
  <c r="C89" i="41"/>
  <c r="E89" i="41"/>
  <c r="B90" i="41"/>
  <c r="C90" i="41"/>
  <c r="E90" i="41"/>
  <c r="B91" i="41"/>
  <c r="C91" i="41"/>
  <c r="E91" i="41"/>
  <c r="B92" i="41"/>
  <c r="C92" i="41"/>
  <c r="E92" i="41"/>
  <c r="B129" i="41"/>
  <c r="C129" i="41"/>
  <c r="E129" i="41"/>
  <c r="B83" i="41"/>
  <c r="C83" i="41"/>
  <c r="E83" i="41"/>
  <c r="B22" i="41"/>
  <c r="C22" i="41"/>
  <c r="E22" i="41"/>
  <c r="B117" i="41"/>
  <c r="C117" i="41"/>
  <c r="E117" i="41"/>
  <c r="B157" i="41"/>
  <c r="C157" i="41"/>
  <c r="E157" i="41"/>
  <c r="B134" i="41"/>
  <c r="C134" i="41"/>
  <c r="E134" i="41"/>
  <c r="B132" i="41"/>
  <c r="C132" i="41"/>
  <c r="E132" i="41"/>
  <c r="B131" i="41"/>
  <c r="C131" i="41"/>
  <c r="E131" i="41"/>
  <c r="B113" i="41"/>
  <c r="C113" i="41"/>
  <c r="E113" i="41"/>
  <c r="B12" i="41"/>
  <c r="C12" i="41"/>
  <c r="E12" i="41"/>
  <c r="B101" i="41"/>
  <c r="C101" i="41"/>
  <c r="E101" i="41"/>
  <c r="B13" i="41"/>
  <c r="C13" i="41"/>
  <c r="E13" i="41"/>
  <c r="B112" i="41"/>
  <c r="C112" i="41"/>
  <c r="E112" i="41"/>
  <c r="B120" i="41"/>
  <c r="C120" i="41"/>
  <c r="E120" i="41"/>
  <c r="B102" i="41"/>
  <c r="C102" i="41"/>
  <c r="E102" i="41"/>
  <c r="B125" i="41"/>
  <c r="C125" i="41"/>
  <c r="E125" i="41"/>
  <c r="B80" i="41"/>
  <c r="C80" i="41"/>
  <c r="E80" i="41"/>
  <c r="B39" i="41"/>
  <c r="C39" i="41"/>
  <c r="E39" i="41"/>
  <c r="B128" i="41"/>
  <c r="C128" i="41"/>
  <c r="E128" i="41"/>
  <c r="B24" i="41"/>
  <c r="C24" i="41"/>
  <c r="E24" i="41"/>
  <c r="B31" i="41"/>
  <c r="C31" i="41"/>
  <c r="E31" i="41"/>
  <c r="B72" i="41"/>
  <c r="C72" i="41"/>
  <c r="E72" i="41"/>
  <c r="B42" i="41"/>
  <c r="C42" i="41"/>
  <c r="E42" i="41"/>
  <c r="B20" i="41"/>
  <c r="C20" i="41"/>
  <c r="E20" i="41"/>
  <c r="B19" i="41"/>
  <c r="C19" i="41"/>
  <c r="E19" i="41"/>
  <c r="B152" i="41"/>
  <c r="C152" i="41"/>
  <c r="E152" i="41"/>
  <c r="B153" i="41"/>
  <c r="C153" i="41"/>
  <c r="E153" i="41"/>
  <c r="B165" i="41"/>
  <c r="C165" i="41"/>
  <c r="E165" i="41"/>
  <c r="B170" i="41"/>
  <c r="C170" i="41"/>
  <c r="E170" i="41"/>
  <c r="B77" i="41"/>
  <c r="C77" i="41"/>
  <c r="E77" i="41"/>
  <c r="B130" i="41"/>
  <c r="C130" i="41"/>
  <c r="E130" i="41"/>
  <c r="B139" i="41"/>
  <c r="C139" i="41"/>
  <c r="E139" i="41"/>
  <c r="B140" i="41"/>
  <c r="C140" i="41"/>
  <c r="E140" i="41"/>
  <c r="B99" i="41"/>
  <c r="C99" i="41"/>
  <c r="E99" i="41"/>
  <c r="B74" i="41"/>
  <c r="C74" i="41"/>
  <c r="E74" i="41"/>
  <c r="B75" i="41"/>
  <c r="C75" i="41"/>
  <c r="E75" i="41"/>
  <c r="B30" i="41"/>
  <c r="C30" i="41"/>
  <c r="E30" i="41"/>
  <c r="B49" i="41"/>
  <c r="C49" i="41"/>
  <c r="E49" i="41"/>
  <c r="B123" i="41"/>
  <c r="C123" i="41"/>
  <c r="E123" i="41"/>
  <c r="B124" i="41"/>
  <c r="C124" i="41"/>
  <c r="E124" i="41"/>
  <c r="B38" i="41"/>
  <c r="C38" i="41"/>
  <c r="E38" i="41"/>
  <c r="B111" i="41"/>
  <c r="C111" i="41"/>
  <c r="E111" i="41"/>
  <c r="B17" i="41"/>
  <c r="C17" i="41"/>
  <c r="E17" i="41"/>
  <c r="B15" i="41"/>
  <c r="C15" i="41"/>
  <c r="E15" i="41"/>
  <c r="B142" i="41"/>
  <c r="C142" i="41"/>
  <c r="E142" i="41"/>
  <c r="B16" i="41"/>
  <c r="C16" i="41"/>
  <c r="E16" i="41"/>
  <c r="B110" i="41"/>
  <c r="C110" i="41"/>
  <c r="E110" i="41"/>
  <c r="B18" i="41"/>
  <c r="C18" i="41"/>
  <c r="E18" i="41"/>
  <c r="B58" i="41"/>
  <c r="C58" i="41"/>
  <c r="E58" i="41"/>
  <c r="B167" i="41"/>
  <c r="C167" i="41"/>
  <c r="E167" i="41"/>
  <c r="B54" i="41"/>
  <c r="C54" i="41"/>
  <c r="E54" i="41"/>
  <c r="B168" i="41"/>
  <c r="C168" i="41"/>
  <c r="E168" i="41"/>
  <c r="B144" i="41"/>
  <c r="C144" i="41"/>
  <c r="E144" i="41"/>
  <c r="B79" i="41"/>
  <c r="C79" i="41"/>
  <c r="E79" i="41"/>
  <c r="B81" i="41"/>
  <c r="C81" i="41"/>
  <c r="E81" i="41"/>
  <c r="B118" i="41"/>
  <c r="C118" i="41"/>
  <c r="E118" i="41"/>
  <c r="B155" i="41"/>
  <c r="C155" i="41"/>
  <c r="E155" i="41"/>
  <c r="B156" i="41"/>
  <c r="C156" i="41"/>
  <c r="E156" i="41"/>
  <c r="B171" i="41"/>
  <c r="C171" i="41"/>
  <c r="E171" i="41"/>
  <c r="B174" i="41"/>
  <c r="C174" i="41"/>
  <c r="E174" i="41"/>
  <c r="B173" i="41"/>
  <c r="C173" i="41"/>
  <c r="E173" i="41"/>
  <c r="B104" i="41"/>
  <c r="C104" i="41"/>
  <c r="E104" i="41"/>
  <c r="B55" i="41"/>
  <c r="C55" i="41"/>
  <c r="E55" i="41"/>
  <c r="B116" i="41"/>
  <c r="C116" i="41"/>
  <c r="E116" i="41"/>
  <c r="B69" i="41"/>
  <c r="C69" i="41"/>
  <c r="E69" i="41"/>
  <c r="B21" i="41"/>
  <c r="C21" i="41"/>
  <c r="E21" i="41"/>
  <c r="B159" i="41"/>
  <c r="C159" i="41"/>
  <c r="E159" i="41"/>
  <c r="B94" i="41"/>
  <c r="C94" i="41"/>
  <c r="E94" i="41"/>
  <c r="B96" i="41"/>
  <c r="C96" i="41"/>
  <c r="E96" i="41"/>
  <c r="B32" i="41"/>
  <c r="C32" i="41"/>
  <c r="E32" i="41"/>
  <c r="B137" i="41"/>
  <c r="C137" i="41"/>
  <c r="E137" i="41"/>
  <c r="B65" i="41"/>
  <c r="C65" i="41"/>
  <c r="E65" i="41"/>
  <c r="B28" i="41"/>
  <c r="C28" i="41"/>
  <c r="E28" i="41"/>
  <c r="B136" i="41"/>
  <c r="C136" i="41"/>
  <c r="E136" i="41"/>
  <c r="B100" i="41"/>
  <c r="C100" i="41"/>
  <c r="E100" i="41"/>
  <c r="B108" i="41"/>
  <c r="C108" i="41"/>
  <c r="E108" i="41"/>
  <c r="B56" i="41"/>
  <c r="C56" i="41"/>
  <c r="E56" i="41"/>
  <c r="B175" i="39"/>
  <c r="I34" i="39"/>
  <c r="G106" i="39"/>
  <c r="I106" i="39" s="1"/>
  <c r="L106" i="39"/>
  <c r="G107" i="39"/>
  <c r="I107" i="39" s="1"/>
  <c r="L107" i="39"/>
  <c r="G108" i="39"/>
  <c r="I108" i="39" s="1"/>
  <c r="L108" i="39"/>
  <c r="G109" i="39"/>
  <c r="I109" i="39" s="1"/>
  <c r="L109" i="39"/>
  <c r="G110" i="39"/>
  <c r="I110" i="39" s="1"/>
  <c r="L110" i="39"/>
  <c r="G111" i="39"/>
  <c r="I111" i="39" s="1"/>
  <c r="L111" i="39"/>
  <c r="G112" i="39"/>
  <c r="I112" i="39" s="1"/>
  <c r="L112" i="39"/>
  <c r="G113" i="39"/>
  <c r="I113" i="39" s="1"/>
  <c r="L113" i="39"/>
  <c r="G114" i="39"/>
  <c r="I114" i="39" s="1"/>
  <c r="L114" i="39"/>
  <c r="G115" i="39"/>
  <c r="I115" i="39" s="1"/>
  <c r="L115" i="39"/>
  <c r="G116" i="39"/>
  <c r="I116" i="39" s="1"/>
  <c r="L116" i="39"/>
  <c r="G117" i="39"/>
  <c r="I117" i="39" s="1"/>
  <c r="L117" i="39"/>
  <c r="G118" i="39"/>
  <c r="I118" i="39" s="1"/>
  <c r="L118" i="39"/>
  <c r="G119" i="39"/>
  <c r="I119" i="39" s="1"/>
  <c r="L119" i="39"/>
  <c r="G120" i="39"/>
  <c r="I120" i="39" s="1"/>
  <c r="L120" i="39"/>
  <c r="G121" i="39"/>
  <c r="I121" i="39" s="1"/>
  <c r="L121" i="39"/>
  <c r="G122" i="39"/>
  <c r="I122" i="39" s="1"/>
  <c r="L122" i="39"/>
  <c r="G123" i="39"/>
  <c r="I123" i="39" s="1"/>
  <c r="L123" i="39"/>
  <c r="G124" i="39"/>
  <c r="I124" i="39" s="1"/>
  <c r="L124" i="39"/>
  <c r="G125" i="39"/>
  <c r="I125" i="39" s="1"/>
  <c r="L125" i="39"/>
  <c r="G126" i="39"/>
  <c r="I126" i="39" s="1"/>
  <c r="L126" i="39"/>
  <c r="G127" i="39"/>
  <c r="I127" i="39" s="1"/>
  <c r="L127" i="39"/>
  <c r="G128" i="39"/>
  <c r="I128" i="39" s="1"/>
  <c r="L128" i="39"/>
  <c r="G129" i="39"/>
  <c r="I129" i="39" s="1"/>
  <c r="L129" i="39"/>
  <c r="G130" i="39"/>
  <c r="I130" i="39" s="1"/>
  <c r="L130" i="39"/>
  <c r="G131" i="39"/>
  <c r="I131" i="39" s="1"/>
  <c r="L131" i="39"/>
  <c r="G132" i="39"/>
  <c r="I132" i="39" s="1"/>
  <c r="L132" i="39"/>
  <c r="G133" i="39"/>
  <c r="I133" i="39" s="1"/>
  <c r="L133" i="39"/>
  <c r="G134" i="39"/>
  <c r="I134" i="39" s="1"/>
  <c r="L134" i="39"/>
  <c r="G135" i="39"/>
  <c r="I135" i="39" s="1"/>
  <c r="L135" i="39"/>
  <c r="G136" i="39"/>
  <c r="I136" i="39" s="1"/>
  <c r="L136" i="39"/>
  <c r="G137" i="39"/>
  <c r="I137" i="39" s="1"/>
  <c r="L137" i="39"/>
  <c r="G138" i="39"/>
  <c r="I138" i="39" s="1"/>
  <c r="L138" i="39"/>
  <c r="G139" i="39"/>
  <c r="I139" i="39" s="1"/>
  <c r="L139" i="39"/>
  <c r="G140" i="39"/>
  <c r="I140" i="39" s="1"/>
  <c r="L140" i="39"/>
  <c r="G141" i="39"/>
  <c r="I141" i="39" s="1"/>
  <c r="L141" i="39"/>
  <c r="G142" i="39"/>
  <c r="I142" i="39" s="1"/>
  <c r="L142" i="39"/>
  <c r="G143" i="39"/>
  <c r="I143" i="39" s="1"/>
  <c r="L143" i="39"/>
  <c r="G144" i="39"/>
  <c r="I144" i="39" s="1"/>
  <c r="L144" i="39"/>
  <c r="G145" i="39"/>
  <c r="I145" i="39" s="1"/>
  <c r="L145" i="39"/>
  <c r="G146" i="39"/>
  <c r="I146" i="39" s="1"/>
  <c r="L146" i="39"/>
  <c r="G148" i="39"/>
  <c r="I148" i="39" s="1"/>
  <c r="L148" i="39"/>
  <c r="G149" i="39"/>
  <c r="I149" i="39" s="1"/>
  <c r="L149" i="39"/>
  <c r="G150" i="39"/>
  <c r="I150" i="39" s="1"/>
  <c r="L150" i="39"/>
  <c r="G151" i="39"/>
  <c r="I151" i="39" s="1"/>
  <c r="L151" i="39"/>
  <c r="G152" i="39"/>
  <c r="I152" i="39" s="1"/>
  <c r="L152" i="39"/>
  <c r="G153" i="39"/>
  <c r="I153" i="39" s="1"/>
  <c r="L153" i="39"/>
  <c r="G154" i="39"/>
  <c r="I154" i="39" s="1"/>
  <c r="L154" i="39"/>
  <c r="G155" i="39"/>
  <c r="I155" i="39" s="1"/>
  <c r="L155" i="39"/>
  <c r="G156" i="39"/>
  <c r="I156" i="39" s="1"/>
  <c r="L156" i="39"/>
  <c r="G157" i="39"/>
  <c r="I157" i="39" s="1"/>
  <c r="L157" i="39"/>
  <c r="G158" i="39"/>
  <c r="I158" i="39" s="1"/>
  <c r="L158" i="39"/>
  <c r="G159" i="39"/>
  <c r="I159" i="39" s="1"/>
  <c r="L159" i="39"/>
  <c r="G160" i="39"/>
  <c r="I160" i="39" s="1"/>
  <c r="L160" i="39"/>
  <c r="G161" i="39"/>
  <c r="I161" i="39" s="1"/>
  <c r="L161" i="39"/>
  <c r="G162" i="39"/>
  <c r="I162" i="39" s="1"/>
  <c r="L162" i="39"/>
  <c r="G163" i="39"/>
  <c r="I163" i="39" s="1"/>
  <c r="L163" i="39"/>
  <c r="G164" i="39"/>
  <c r="I164" i="39" s="1"/>
  <c r="L164" i="39"/>
  <c r="G165" i="39"/>
  <c r="I165" i="39" s="1"/>
  <c r="L165" i="39"/>
  <c r="G166" i="39"/>
  <c r="I166" i="39" s="1"/>
  <c r="L166" i="39"/>
  <c r="G167" i="39"/>
  <c r="I167" i="39" s="1"/>
  <c r="L167" i="39"/>
  <c r="G168" i="39"/>
  <c r="I168" i="39" s="1"/>
  <c r="L168" i="39"/>
  <c r="G169" i="39"/>
  <c r="I169" i="39" s="1"/>
  <c r="L169" i="39"/>
  <c r="G170" i="39"/>
  <c r="I170" i="39" s="1"/>
  <c r="L170" i="39"/>
  <c r="G171" i="39"/>
  <c r="I171" i="39" s="1"/>
  <c r="L171" i="39"/>
  <c r="G172" i="39"/>
  <c r="I172" i="39" s="1"/>
  <c r="L172" i="39"/>
  <c r="G173" i="39"/>
  <c r="I173" i="39" s="1"/>
  <c r="L173" i="39"/>
  <c r="G174" i="39"/>
  <c r="I174" i="39" s="1"/>
  <c r="L174" i="39"/>
  <c r="G175" i="39"/>
  <c r="I175" i="39" s="1"/>
  <c r="L175" i="39"/>
  <c r="G176" i="39"/>
  <c r="I176" i="39" s="1"/>
  <c r="L176" i="39"/>
  <c r="G177" i="39"/>
  <c r="I177" i="39" s="1"/>
  <c r="L177" i="39"/>
  <c r="G178" i="39"/>
  <c r="I178" i="39" s="1"/>
  <c r="L178" i="39"/>
  <c r="G179" i="39"/>
  <c r="I179" i="39" s="1"/>
  <c r="L179" i="39"/>
  <c r="G180" i="39"/>
  <c r="I180" i="39" s="1"/>
  <c r="L180" i="39"/>
  <c r="G181" i="39"/>
  <c r="I181" i="39" s="1"/>
  <c r="L181" i="39"/>
  <c r="G182" i="39"/>
  <c r="I182" i="39" s="1"/>
  <c r="L182" i="39"/>
  <c r="G183" i="39"/>
  <c r="I183" i="39" s="1"/>
  <c r="L183" i="39"/>
  <c r="G184" i="39"/>
  <c r="I184" i="39" s="1"/>
  <c r="L184" i="39"/>
  <c r="G185" i="39"/>
  <c r="I185" i="39" s="1"/>
  <c r="L185" i="39"/>
  <c r="G186" i="39"/>
  <c r="I186" i="39" s="1"/>
  <c r="L186" i="39"/>
  <c r="G187" i="39"/>
  <c r="I187" i="39" s="1"/>
  <c r="L187" i="39"/>
  <c r="G188" i="39"/>
  <c r="I188" i="39" s="1"/>
  <c r="L188" i="39"/>
  <c r="G189" i="39"/>
  <c r="I189" i="39" s="1"/>
  <c r="L189" i="39"/>
  <c r="G190" i="39"/>
  <c r="I190" i="39" s="1"/>
  <c r="L190" i="39"/>
  <c r="G191" i="39"/>
  <c r="I191" i="39" s="1"/>
  <c r="L191" i="39"/>
  <c r="G192" i="39"/>
  <c r="I192" i="39" s="1"/>
  <c r="L192" i="39"/>
  <c r="G193" i="39"/>
  <c r="I193" i="39" s="1"/>
  <c r="L193" i="39"/>
  <c r="G194" i="39"/>
  <c r="I194" i="39" s="1"/>
  <c r="L194" i="39"/>
  <c r="G195" i="39"/>
  <c r="I195" i="39" s="1"/>
  <c r="L195" i="39"/>
  <c r="G196" i="39"/>
  <c r="I196" i="39" s="1"/>
  <c r="L196" i="39"/>
  <c r="G197" i="39"/>
  <c r="I197" i="39" s="1"/>
  <c r="L197" i="39"/>
  <c r="C175" i="39"/>
  <c r="D175" i="39"/>
  <c r="E175" i="39"/>
  <c r="B176" i="39"/>
  <c r="C176" i="39"/>
  <c r="D176" i="39"/>
  <c r="E176" i="39"/>
  <c r="B154" i="39"/>
  <c r="C154" i="39"/>
  <c r="D154" i="39"/>
  <c r="E154" i="39"/>
  <c r="B156" i="39"/>
  <c r="C156" i="39"/>
  <c r="D156" i="39"/>
  <c r="E156" i="39"/>
  <c r="B155" i="39"/>
  <c r="C155" i="39"/>
  <c r="D155" i="39"/>
  <c r="E155" i="39"/>
  <c r="B197" i="39"/>
  <c r="C197" i="39"/>
  <c r="D197" i="39"/>
  <c r="E197" i="39"/>
  <c r="B117" i="39"/>
  <c r="C117" i="39"/>
  <c r="D117" i="39"/>
  <c r="E117" i="39"/>
  <c r="B144" i="39"/>
  <c r="C144" i="39"/>
  <c r="D144" i="39"/>
  <c r="E144" i="39"/>
  <c r="B104" i="39"/>
  <c r="C104" i="39"/>
  <c r="D104" i="39"/>
  <c r="E104" i="39"/>
  <c r="B44" i="39"/>
  <c r="C44" i="39"/>
  <c r="D44" i="39"/>
  <c r="E44" i="39"/>
  <c r="B132" i="39"/>
  <c r="C132" i="39"/>
  <c r="D132" i="39"/>
  <c r="E132" i="39"/>
  <c r="B177" i="39"/>
  <c r="C177" i="39"/>
  <c r="D177" i="39"/>
  <c r="E177" i="39"/>
  <c r="B149" i="39"/>
  <c r="C149" i="39"/>
  <c r="D149" i="39"/>
  <c r="E149" i="39"/>
  <c r="B146" i="39"/>
  <c r="C146" i="39"/>
  <c r="D146" i="39"/>
  <c r="E146" i="39"/>
  <c r="B128" i="39"/>
  <c r="C128" i="39"/>
  <c r="D128" i="39"/>
  <c r="E128" i="39"/>
  <c r="B34" i="39"/>
  <c r="C34" i="39"/>
  <c r="D34" i="39"/>
  <c r="E34" i="39"/>
  <c r="B115" i="39"/>
  <c r="C115" i="39"/>
  <c r="D115" i="39"/>
  <c r="E115" i="39"/>
  <c r="B35" i="39"/>
  <c r="C35" i="39"/>
  <c r="D35" i="39"/>
  <c r="E35" i="39"/>
  <c r="B127" i="39"/>
  <c r="C127" i="39"/>
  <c r="D127" i="39"/>
  <c r="E127" i="39"/>
  <c r="B135" i="39"/>
  <c r="C135" i="39"/>
  <c r="D135" i="39"/>
  <c r="E135" i="39"/>
  <c r="B116" i="39"/>
  <c r="C116" i="39"/>
  <c r="D116" i="39"/>
  <c r="E116" i="39"/>
  <c r="B140" i="39"/>
  <c r="C140" i="39"/>
  <c r="D140" i="39"/>
  <c r="E140" i="39"/>
  <c r="B101" i="39"/>
  <c r="C101" i="39"/>
  <c r="D101" i="39"/>
  <c r="E101" i="39"/>
  <c r="B61" i="39"/>
  <c r="C61" i="39"/>
  <c r="D61" i="39"/>
  <c r="E61" i="39"/>
  <c r="B143" i="39"/>
  <c r="C143" i="39"/>
  <c r="D143" i="39"/>
  <c r="E143" i="39"/>
  <c r="B46" i="39"/>
  <c r="C46" i="39"/>
  <c r="D46" i="39"/>
  <c r="E46" i="39"/>
  <c r="B53" i="39"/>
  <c r="C53" i="39"/>
  <c r="D53" i="39"/>
  <c r="E53" i="39"/>
  <c r="B93" i="39"/>
  <c r="C93" i="39"/>
  <c r="D93" i="39"/>
  <c r="E93" i="39"/>
  <c r="B64" i="39"/>
  <c r="C64" i="39"/>
  <c r="D64" i="39"/>
  <c r="E64" i="39"/>
  <c r="B42" i="39"/>
  <c r="C42" i="39"/>
  <c r="D42" i="39"/>
  <c r="E42" i="39"/>
  <c r="B41" i="39"/>
  <c r="C41" i="39"/>
  <c r="D41" i="39"/>
  <c r="E41" i="39"/>
  <c r="B170" i="39"/>
  <c r="C170" i="39"/>
  <c r="D170" i="39"/>
  <c r="E170" i="39"/>
  <c r="B171" i="39"/>
  <c r="C171" i="39"/>
  <c r="D171" i="39"/>
  <c r="E171" i="39"/>
  <c r="B185" i="39"/>
  <c r="C185" i="39"/>
  <c r="D185" i="39"/>
  <c r="E185" i="39"/>
  <c r="B190" i="39"/>
  <c r="C190" i="39"/>
  <c r="D190" i="39"/>
  <c r="E190" i="39"/>
  <c r="B98" i="39"/>
  <c r="C98" i="39"/>
  <c r="D98" i="39"/>
  <c r="E98" i="39"/>
  <c r="B145" i="39"/>
  <c r="C145" i="39"/>
  <c r="D145" i="39"/>
  <c r="E145" i="39"/>
  <c r="B157" i="39"/>
  <c r="C157" i="39"/>
  <c r="D157" i="39"/>
  <c r="E157" i="39"/>
  <c r="B158" i="39"/>
  <c r="C158" i="39"/>
  <c r="D158" i="39"/>
  <c r="E158" i="39"/>
  <c r="B113" i="39"/>
  <c r="C113" i="39"/>
  <c r="D113" i="39"/>
  <c r="E113" i="39"/>
  <c r="B95" i="39"/>
  <c r="C95" i="39"/>
  <c r="D95" i="39"/>
  <c r="E95" i="39"/>
  <c r="B96" i="39"/>
  <c r="C96" i="39"/>
  <c r="D96" i="39"/>
  <c r="E96" i="39"/>
  <c r="B52" i="39"/>
  <c r="C52" i="39"/>
  <c r="D52" i="39"/>
  <c r="E52" i="39"/>
  <c r="B71" i="39"/>
  <c r="C71" i="39"/>
  <c r="D71" i="39"/>
  <c r="E71" i="39"/>
  <c r="B138" i="39"/>
  <c r="C138" i="39"/>
  <c r="D138" i="39"/>
  <c r="E138" i="39"/>
  <c r="B139" i="39"/>
  <c r="C139" i="39"/>
  <c r="D139" i="39"/>
  <c r="E139" i="39"/>
  <c r="B60" i="39"/>
  <c r="C60" i="39"/>
  <c r="D60" i="39"/>
  <c r="E60" i="39"/>
  <c r="B126" i="39"/>
  <c r="C126" i="39"/>
  <c r="D126" i="39"/>
  <c r="E126" i="39"/>
  <c r="B39" i="39"/>
  <c r="C39" i="39"/>
  <c r="D39" i="39"/>
  <c r="E39" i="39"/>
  <c r="B37" i="39"/>
  <c r="C37" i="39"/>
  <c r="D37" i="39"/>
  <c r="E37" i="39"/>
  <c r="B160" i="39"/>
  <c r="C160" i="39"/>
  <c r="D160" i="39"/>
  <c r="E160" i="39"/>
  <c r="B38" i="39"/>
  <c r="C38" i="39"/>
  <c r="D38" i="39"/>
  <c r="E38" i="39"/>
  <c r="B125" i="39"/>
  <c r="C125" i="39"/>
  <c r="D125" i="39"/>
  <c r="E125" i="39"/>
  <c r="B40" i="39"/>
  <c r="C40" i="39"/>
  <c r="D40" i="39"/>
  <c r="E40" i="39"/>
  <c r="B80" i="39"/>
  <c r="C80" i="39"/>
  <c r="D80" i="39"/>
  <c r="E80" i="39"/>
  <c r="B187" i="39"/>
  <c r="C187" i="39"/>
  <c r="D187" i="39"/>
  <c r="E187" i="39"/>
  <c r="B76" i="39"/>
  <c r="C76" i="39"/>
  <c r="D76" i="39"/>
  <c r="E76" i="39"/>
  <c r="B188" i="39"/>
  <c r="C188" i="39"/>
  <c r="D188" i="39"/>
  <c r="E188" i="39"/>
  <c r="B162" i="39"/>
  <c r="C162" i="39"/>
  <c r="D162" i="39"/>
  <c r="E162" i="39"/>
  <c r="B100" i="39"/>
  <c r="C100" i="39"/>
  <c r="D100" i="39"/>
  <c r="E100" i="39"/>
  <c r="B102" i="39"/>
  <c r="C102" i="39"/>
  <c r="D102" i="39"/>
  <c r="E102" i="39"/>
  <c r="B133" i="39"/>
  <c r="C133" i="39"/>
  <c r="D133" i="39"/>
  <c r="E133" i="39"/>
  <c r="B173" i="39"/>
  <c r="C173" i="39"/>
  <c r="D173" i="39"/>
  <c r="E173" i="39"/>
  <c r="B174" i="39"/>
  <c r="C174" i="39"/>
  <c r="D174" i="39"/>
  <c r="E174" i="39"/>
  <c r="B191" i="39"/>
  <c r="C191" i="39"/>
  <c r="D191" i="39"/>
  <c r="E191" i="39"/>
  <c r="B194" i="39"/>
  <c r="C194" i="39"/>
  <c r="D194" i="39"/>
  <c r="E194" i="39"/>
  <c r="B193" i="39"/>
  <c r="C193" i="39"/>
  <c r="D193" i="39"/>
  <c r="E193" i="39"/>
  <c r="B119" i="39"/>
  <c r="C119" i="39"/>
  <c r="D119" i="39"/>
  <c r="E119" i="39"/>
  <c r="B77" i="39"/>
  <c r="C77" i="39"/>
  <c r="D77" i="39"/>
  <c r="E77" i="39"/>
  <c r="B131" i="39"/>
  <c r="C131" i="39"/>
  <c r="D131" i="39"/>
  <c r="E131" i="39"/>
  <c r="B43" i="39"/>
  <c r="C43" i="39"/>
  <c r="D43" i="39"/>
  <c r="E43" i="39"/>
  <c r="B179" i="39"/>
  <c r="C179" i="39"/>
  <c r="D179" i="39"/>
  <c r="E179" i="39"/>
  <c r="B108" i="39"/>
  <c r="C108" i="39"/>
  <c r="D108" i="39"/>
  <c r="E108" i="39"/>
  <c r="B110" i="39"/>
  <c r="C110" i="39"/>
  <c r="D110" i="39"/>
  <c r="E110" i="39"/>
  <c r="B54" i="39"/>
  <c r="C54" i="39"/>
  <c r="D54" i="39"/>
  <c r="E54" i="39"/>
  <c r="B152" i="39"/>
  <c r="C152" i="39"/>
  <c r="D152" i="39"/>
  <c r="E152" i="39"/>
  <c r="B87" i="39"/>
  <c r="C87" i="39"/>
  <c r="D87" i="39"/>
  <c r="E87" i="39"/>
  <c r="B50" i="39"/>
  <c r="C50" i="39"/>
  <c r="D50" i="39"/>
  <c r="E50" i="39"/>
  <c r="B151" i="39"/>
  <c r="C151" i="39"/>
  <c r="D151" i="39"/>
  <c r="E151" i="39"/>
  <c r="B114" i="39"/>
  <c r="C114" i="39"/>
  <c r="D114" i="39"/>
  <c r="E114" i="39"/>
  <c r="B123" i="39"/>
  <c r="C123" i="39"/>
  <c r="D123" i="39"/>
  <c r="E123" i="39"/>
  <c r="B78" i="39"/>
  <c r="C78" i="39"/>
  <c r="D78" i="39"/>
  <c r="E78" i="39"/>
  <c r="L34" i="39"/>
  <c r="G35" i="39"/>
  <c r="I35" i="39" s="1"/>
  <c r="L35" i="39"/>
  <c r="G36" i="39"/>
  <c r="I36" i="39" s="1"/>
  <c r="L36" i="39"/>
  <c r="G37" i="39"/>
  <c r="I37" i="39" s="1"/>
  <c r="L37" i="39"/>
  <c r="G38" i="39"/>
  <c r="I38" i="39" s="1"/>
  <c r="L38" i="39"/>
  <c r="G39" i="39"/>
  <c r="I39" i="39" s="1"/>
  <c r="L39" i="39"/>
  <c r="G40" i="39"/>
  <c r="I40" i="39" s="1"/>
  <c r="L40" i="39"/>
  <c r="G41" i="39"/>
  <c r="I41" i="39" s="1"/>
  <c r="L41" i="39"/>
  <c r="G42" i="39"/>
  <c r="I42" i="39" s="1"/>
  <c r="L42" i="39"/>
  <c r="G43" i="39"/>
  <c r="I43" i="39" s="1"/>
  <c r="L43" i="39"/>
  <c r="G44" i="39"/>
  <c r="I44" i="39" s="1"/>
  <c r="L44" i="39"/>
  <c r="G45" i="39"/>
  <c r="I45" i="39" s="1"/>
  <c r="L45" i="39"/>
  <c r="G46" i="39"/>
  <c r="I46" i="39" s="1"/>
  <c r="L46" i="39"/>
  <c r="G47" i="39"/>
  <c r="I47" i="39" s="1"/>
  <c r="L47" i="39"/>
  <c r="G48" i="39"/>
  <c r="I48" i="39" s="1"/>
  <c r="L48" i="39"/>
  <c r="G49" i="39"/>
  <c r="I49" i="39" s="1"/>
  <c r="L49" i="39"/>
  <c r="G50" i="39"/>
  <c r="I50" i="39" s="1"/>
  <c r="L50" i="39"/>
  <c r="G51" i="39"/>
  <c r="I51" i="39" s="1"/>
  <c r="L51" i="39"/>
  <c r="G52" i="39"/>
  <c r="I52" i="39" s="1"/>
  <c r="L52" i="39"/>
  <c r="G53" i="39"/>
  <c r="I53" i="39" s="1"/>
  <c r="L53" i="39"/>
  <c r="G54" i="39"/>
  <c r="I54" i="39" s="1"/>
  <c r="L54" i="39"/>
  <c r="G55" i="39"/>
  <c r="I55" i="39" s="1"/>
  <c r="L55" i="39"/>
  <c r="G56" i="39"/>
  <c r="I56" i="39" s="1"/>
  <c r="L56" i="39"/>
  <c r="G57" i="39"/>
  <c r="I57" i="39" s="1"/>
  <c r="L57" i="39"/>
  <c r="G58" i="39"/>
  <c r="I58" i="39" s="1"/>
  <c r="L58" i="39"/>
  <c r="G59" i="39"/>
  <c r="I59" i="39" s="1"/>
  <c r="L59" i="39"/>
  <c r="G60" i="39"/>
  <c r="I60" i="39" s="1"/>
  <c r="L60" i="39"/>
  <c r="G61" i="39"/>
  <c r="I61" i="39" s="1"/>
  <c r="L61" i="39"/>
  <c r="G62" i="39"/>
  <c r="I62" i="39" s="1"/>
  <c r="L62" i="39"/>
  <c r="G63" i="39"/>
  <c r="I63" i="39" s="1"/>
  <c r="L63" i="39"/>
  <c r="G64" i="39"/>
  <c r="I64" i="39" s="1"/>
  <c r="L64" i="39"/>
  <c r="G65" i="39"/>
  <c r="I65" i="39" s="1"/>
  <c r="L65" i="39"/>
  <c r="G66" i="39"/>
  <c r="I66" i="39" s="1"/>
  <c r="L66" i="39"/>
  <c r="G67" i="39"/>
  <c r="I67" i="39" s="1"/>
  <c r="L67" i="39"/>
  <c r="G68" i="39"/>
  <c r="I68" i="39" s="1"/>
  <c r="L68" i="39"/>
  <c r="G69" i="39"/>
  <c r="I69" i="39" s="1"/>
  <c r="L69" i="39"/>
  <c r="G70" i="39"/>
  <c r="I70" i="39" s="1"/>
  <c r="L70" i="39"/>
  <c r="G71" i="39"/>
  <c r="I71" i="39" s="1"/>
  <c r="L71" i="39"/>
  <c r="G72" i="39"/>
  <c r="I72" i="39" s="1"/>
  <c r="L72" i="39"/>
  <c r="G73" i="39"/>
  <c r="I73" i="39" s="1"/>
  <c r="L73" i="39"/>
  <c r="G74" i="39"/>
  <c r="I74" i="39" s="1"/>
  <c r="L74" i="39"/>
  <c r="G75" i="39"/>
  <c r="I75" i="39" s="1"/>
  <c r="L75" i="39"/>
  <c r="G76" i="39"/>
  <c r="I76" i="39" s="1"/>
  <c r="L76" i="39"/>
  <c r="G77" i="39"/>
  <c r="I77" i="39" s="1"/>
  <c r="L77" i="39"/>
  <c r="G78" i="39"/>
  <c r="I78" i="39" s="1"/>
  <c r="L78" i="39"/>
  <c r="G79" i="39"/>
  <c r="I79" i="39" s="1"/>
  <c r="L79" i="39"/>
  <c r="G80" i="39"/>
  <c r="I80" i="39" s="1"/>
  <c r="L80" i="39"/>
  <c r="G81" i="39"/>
  <c r="I81" i="39" s="1"/>
  <c r="L81" i="39"/>
  <c r="G82" i="39"/>
  <c r="I82" i="39" s="1"/>
  <c r="L82" i="39"/>
  <c r="G83" i="39"/>
  <c r="I83" i="39" s="1"/>
  <c r="L83" i="39"/>
  <c r="G84" i="39"/>
  <c r="I84" i="39" s="1"/>
  <c r="L84" i="39"/>
  <c r="G85" i="39"/>
  <c r="I85" i="39" s="1"/>
  <c r="L85" i="39"/>
  <c r="G86" i="39"/>
  <c r="I86" i="39" s="1"/>
  <c r="L86" i="39"/>
  <c r="G87" i="39"/>
  <c r="I87" i="39" s="1"/>
  <c r="L87" i="39"/>
  <c r="G88" i="39"/>
  <c r="I88" i="39" s="1"/>
  <c r="L88" i="39"/>
  <c r="G89" i="39"/>
  <c r="I89" i="39" s="1"/>
  <c r="L89" i="39"/>
  <c r="G90" i="39"/>
  <c r="I90" i="39" s="1"/>
  <c r="L90" i="39"/>
  <c r="G91" i="39"/>
  <c r="I91" i="39" s="1"/>
  <c r="L91" i="39"/>
  <c r="G92" i="39"/>
  <c r="I92" i="39" s="1"/>
  <c r="L92" i="39"/>
  <c r="G93" i="39"/>
  <c r="I93" i="39" s="1"/>
  <c r="L93" i="39"/>
  <c r="G94" i="39"/>
  <c r="I94" i="39" s="1"/>
  <c r="L94" i="39"/>
  <c r="G95" i="39"/>
  <c r="I95" i="39" s="1"/>
  <c r="L95" i="39"/>
  <c r="G96" i="39"/>
  <c r="I96" i="39" s="1"/>
  <c r="L96" i="39"/>
  <c r="G97" i="39"/>
  <c r="I97" i="39" s="1"/>
  <c r="L97" i="39"/>
  <c r="G98" i="39"/>
  <c r="I98" i="39" s="1"/>
  <c r="L98" i="39"/>
  <c r="G99" i="39"/>
  <c r="I99" i="39" s="1"/>
  <c r="L99" i="39"/>
  <c r="G100" i="39"/>
  <c r="I100" i="39" s="1"/>
  <c r="L100" i="39"/>
  <c r="G101" i="39"/>
  <c r="I101" i="39" s="1"/>
  <c r="L101" i="39"/>
  <c r="G102" i="39"/>
  <c r="I102" i="39" s="1"/>
  <c r="L102" i="39"/>
  <c r="G103" i="39"/>
  <c r="I103" i="39" s="1"/>
  <c r="L103" i="39"/>
  <c r="G104" i="39"/>
  <c r="I104" i="39" s="1"/>
  <c r="L104" i="39"/>
  <c r="G105" i="39"/>
  <c r="I105" i="39" s="1"/>
  <c r="L105" i="39"/>
  <c r="B44" i="41"/>
  <c r="C44" i="41"/>
  <c r="E44" i="41"/>
  <c r="B45" i="41"/>
  <c r="C45" i="41"/>
  <c r="E45" i="41"/>
  <c r="B53" i="41"/>
  <c r="C53" i="41"/>
  <c r="E53" i="41"/>
  <c r="B52" i="41"/>
  <c r="C52" i="41"/>
  <c r="E52" i="41"/>
  <c r="B23" i="41"/>
  <c r="C23" i="41"/>
  <c r="E23" i="41"/>
  <c r="B105" i="41"/>
  <c r="C105" i="41"/>
  <c r="E105" i="41"/>
  <c r="B34" i="41"/>
  <c r="C34" i="41"/>
  <c r="E34" i="41"/>
  <c r="B33" i="41"/>
  <c r="C33" i="41"/>
  <c r="E33" i="41"/>
  <c r="B64" i="41"/>
  <c r="C64" i="41"/>
  <c r="E64" i="41"/>
  <c r="B68" i="41"/>
  <c r="C68" i="41"/>
  <c r="E68" i="41"/>
  <c r="B95" i="41"/>
  <c r="C95" i="41"/>
  <c r="E95" i="41"/>
  <c r="B93" i="41"/>
  <c r="C93" i="41"/>
  <c r="E93" i="41"/>
  <c r="B109" i="41"/>
  <c r="C109" i="41"/>
  <c r="E109" i="41"/>
  <c r="B119" i="41"/>
  <c r="C119" i="41"/>
  <c r="E119" i="41"/>
  <c r="B25" i="41"/>
  <c r="C25" i="41"/>
  <c r="E25" i="41"/>
  <c r="B114" i="41"/>
  <c r="C114" i="41"/>
  <c r="E114" i="41"/>
  <c r="B27" i="41"/>
  <c r="C27" i="41"/>
  <c r="E27" i="41"/>
  <c r="B35" i="41"/>
  <c r="C35" i="41"/>
  <c r="E35" i="41"/>
  <c r="B135" i="41"/>
  <c r="C135" i="41"/>
  <c r="E135" i="41"/>
  <c r="B133" i="41"/>
  <c r="C133" i="41"/>
  <c r="E133" i="41"/>
  <c r="B146" i="41"/>
  <c r="C146" i="41"/>
  <c r="E146" i="41"/>
  <c r="B150" i="41"/>
  <c r="C150" i="41"/>
  <c r="E150" i="41"/>
  <c r="B151" i="41"/>
  <c r="C151" i="41"/>
  <c r="E151" i="41"/>
  <c r="B147" i="41"/>
  <c r="C147" i="41"/>
  <c r="E147" i="41"/>
  <c r="B148" i="41"/>
  <c r="C148" i="41"/>
  <c r="E148" i="41"/>
  <c r="B85" i="41"/>
  <c r="C85" i="41"/>
  <c r="E85" i="41"/>
  <c r="B84" i="41"/>
  <c r="C84" i="41"/>
  <c r="E84" i="41"/>
  <c r="B37" i="41"/>
  <c r="C37" i="41"/>
  <c r="E37" i="41"/>
  <c r="B158" i="41"/>
  <c r="C158" i="41"/>
  <c r="E158" i="41"/>
  <c r="B160" i="41"/>
  <c r="C160" i="41"/>
  <c r="E160" i="41"/>
  <c r="B161" i="41"/>
  <c r="C161" i="41"/>
  <c r="E161" i="41"/>
  <c r="B162" i="41"/>
  <c r="C162" i="41"/>
  <c r="E162" i="41"/>
  <c r="B163" i="41"/>
  <c r="C163" i="41"/>
  <c r="E163" i="41"/>
  <c r="B166" i="41"/>
  <c r="C166" i="41"/>
  <c r="E166" i="41"/>
  <c r="B164" i="41"/>
  <c r="C164" i="41"/>
  <c r="E164" i="41"/>
  <c r="B172" i="41"/>
  <c r="C172" i="41"/>
  <c r="E172" i="41"/>
  <c r="B175" i="41"/>
  <c r="C175" i="41"/>
  <c r="E175" i="41"/>
  <c r="B176" i="41"/>
  <c r="C176" i="41"/>
  <c r="E176" i="41"/>
  <c r="B67" i="41"/>
  <c r="C67" i="41"/>
  <c r="E67" i="41"/>
  <c r="B47" i="41"/>
  <c r="C47" i="41"/>
  <c r="E47" i="41"/>
  <c r="B82" i="41"/>
  <c r="C82" i="41"/>
  <c r="E82" i="41"/>
  <c r="B48" i="41"/>
  <c r="C48" i="41"/>
  <c r="E48" i="41"/>
  <c r="B61" i="41"/>
  <c r="C61" i="41"/>
  <c r="E61" i="41"/>
  <c r="B143" i="41"/>
  <c r="C143" i="41"/>
  <c r="E143" i="41"/>
  <c r="B41" i="41"/>
  <c r="C41" i="41"/>
  <c r="E41" i="41"/>
  <c r="B106" i="41"/>
  <c r="C106" i="41"/>
  <c r="E106" i="41"/>
  <c r="B107" i="41"/>
  <c r="C107" i="41"/>
  <c r="E107" i="41"/>
  <c r="B63" i="41"/>
  <c r="C63" i="41"/>
  <c r="E63" i="41"/>
  <c r="B115" i="41"/>
  <c r="C115" i="41"/>
  <c r="E115" i="41"/>
  <c r="B14" i="41"/>
  <c r="C14" i="41"/>
  <c r="E14" i="41"/>
  <c r="B29" i="41"/>
  <c r="C29" i="41"/>
  <c r="E29" i="41"/>
  <c r="B60" i="41"/>
  <c r="C60" i="41"/>
  <c r="E60" i="41"/>
  <c r="B169" i="41"/>
  <c r="C169" i="41"/>
  <c r="E169" i="41"/>
  <c r="B73" i="41"/>
  <c r="C73" i="41"/>
  <c r="E73" i="41"/>
  <c r="B36" i="41"/>
  <c r="C36" i="41"/>
  <c r="E36" i="41"/>
  <c r="B59" i="41"/>
  <c r="C59" i="41"/>
  <c r="E59" i="41"/>
  <c r="B57" i="41"/>
  <c r="C57" i="41"/>
  <c r="E57" i="41"/>
  <c r="B78" i="41"/>
  <c r="C78" i="41"/>
  <c r="E78" i="41"/>
  <c r="B26" i="41"/>
  <c r="C26" i="41"/>
  <c r="E26" i="41"/>
  <c r="B70" i="41"/>
  <c r="C70" i="41"/>
  <c r="E70" i="41"/>
  <c r="B149" i="41"/>
  <c r="C149" i="41"/>
  <c r="E149" i="41"/>
  <c r="B66" i="41"/>
  <c r="C66" i="41"/>
  <c r="E66" i="41"/>
  <c r="B97" i="41"/>
  <c r="C97" i="41"/>
  <c r="E97" i="41"/>
  <c r="B71" i="41"/>
  <c r="C71" i="41"/>
  <c r="E71" i="41"/>
  <c r="B154" i="41"/>
  <c r="C154" i="41"/>
  <c r="E154" i="41"/>
  <c r="B51" i="41"/>
  <c r="C51" i="41"/>
  <c r="E51" i="41"/>
  <c r="B43" i="41"/>
  <c r="C43" i="41"/>
  <c r="E43" i="41"/>
  <c r="B62" i="41"/>
  <c r="C62" i="41"/>
  <c r="E62" i="41"/>
  <c r="B50" i="41"/>
  <c r="C50" i="41"/>
  <c r="E50" i="41"/>
  <c r="B126" i="41"/>
  <c r="C126" i="41"/>
  <c r="E126" i="41"/>
  <c r="B138" i="41"/>
  <c r="C138" i="41"/>
  <c r="E138" i="41"/>
  <c r="B46" i="41"/>
  <c r="C46" i="41"/>
  <c r="E46" i="41"/>
  <c r="B98" i="41"/>
  <c r="C98" i="41"/>
  <c r="E98" i="41"/>
  <c r="B103" i="41"/>
  <c r="C103" i="41"/>
  <c r="E103" i="41"/>
  <c r="B122" i="41"/>
  <c r="C122" i="41"/>
  <c r="E122" i="41"/>
  <c r="B141" i="41"/>
  <c r="C141" i="41"/>
  <c r="E141" i="41"/>
  <c r="B127" i="41"/>
  <c r="C127" i="41"/>
  <c r="E127" i="41"/>
  <c r="B76" i="41"/>
  <c r="C76" i="41"/>
  <c r="E76" i="41"/>
  <c r="B121" i="41"/>
  <c r="C121" i="41"/>
  <c r="E121" i="41"/>
  <c r="B145" i="41"/>
  <c r="C145" i="41"/>
  <c r="E145" i="41"/>
  <c r="C40" i="41"/>
  <c r="B40" i="41"/>
  <c r="B163" i="39"/>
  <c r="C163" i="39"/>
  <c r="D163" i="39"/>
  <c r="E163" i="39"/>
  <c r="B66" i="39"/>
  <c r="C66" i="39"/>
  <c r="D66" i="39"/>
  <c r="E66" i="39"/>
  <c r="B67" i="39"/>
  <c r="C67" i="39"/>
  <c r="D67" i="39"/>
  <c r="E67" i="39"/>
  <c r="B75" i="39"/>
  <c r="C75" i="39"/>
  <c r="D75" i="39"/>
  <c r="E75" i="39"/>
  <c r="B74" i="39"/>
  <c r="C74" i="39"/>
  <c r="D74" i="39"/>
  <c r="E74" i="39"/>
  <c r="B45" i="39"/>
  <c r="C45" i="39"/>
  <c r="D45" i="39"/>
  <c r="E45" i="39"/>
  <c r="B120" i="39"/>
  <c r="C120" i="39"/>
  <c r="D120" i="39"/>
  <c r="E120" i="39"/>
  <c r="B56" i="39"/>
  <c r="C56" i="39"/>
  <c r="D56" i="39"/>
  <c r="E56" i="39"/>
  <c r="B55" i="39"/>
  <c r="C55" i="39"/>
  <c r="D55" i="39"/>
  <c r="E55" i="39"/>
  <c r="B86" i="39"/>
  <c r="C86" i="39"/>
  <c r="D86" i="39"/>
  <c r="E86" i="39"/>
  <c r="B90" i="39"/>
  <c r="C90" i="39"/>
  <c r="D90" i="39"/>
  <c r="E90" i="39"/>
  <c r="B109" i="39"/>
  <c r="C109" i="39"/>
  <c r="D109" i="39"/>
  <c r="E109" i="39"/>
  <c r="B107" i="39"/>
  <c r="C107" i="39"/>
  <c r="D107" i="39"/>
  <c r="E107" i="39"/>
  <c r="B124" i="39"/>
  <c r="C124" i="39"/>
  <c r="D124" i="39"/>
  <c r="E124" i="39"/>
  <c r="B134" i="39"/>
  <c r="C134" i="39"/>
  <c r="D134" i="39"/>
  <c r="E134" i="39"/>
  <c r="B47" i="39"/>
  <c r="C47" i="39"/>
  <c r="D47" i="39"/>
  <c r="E47" i="39"/>
  <c r="B129" i="39"/>
  <c r="C129" i="39"/>
  <c r="D129" i="39"/>
  <c r="E129" i="39"/>
  <c r="B49" i="39"/>
  <c r="C49" i="39"/>
  <c r="D49" i="39"/>
  <c r="E49" i="39"/>
  <c r="B57" i="39"/>
  <c r="C57" i="39"/>
  <c r="D57" i="39"/>
  <c r="E57" i="39"/>
  <c r="B150" i="39"/>
  <c r="C150" i="39"/>
  <c r="D150" i="39"/>
  <c r="E150" i="39"/>
  <c r="B148" i="39"/>
  <c r="C148" i="39"/>
  <c r="D148" i="39"/>
  <c r="E148" i="39"/>
  <c r="B164" i="39"/>
  <c r="C164" i="39"/>
  <c r="D164" i="39"/>
  <c r="E164" i="39"/>
  <c r="B168" i="39"/>
  <c r="C168" i="39"/>
  <c r="D168" i="39"/>
  <c r="E168" i="39"/>
  <c r="B169" i="39"/>
  <c r="C169" i="39"/>
  <c r="D169" i="39"/>
  <c r="E169" i="39"/>
  <c r="B165" i="39"/>
  <c r="C165" i="39"/>
  <c r="D165" i="39"/>
  <c r="E165" i="39"/>
  <c r="B166" i="39"/>
  <c r="C166" i="39"/>
  <c r="D166" i="39"/>
  <c r="E166" i="39"/>
  <c r="B106" i="39"/>
  <c r="C106" i="39"/>
  <c r="D106" i="39"/>
  <c r="E106" i="39"/>
  <c r="B105" i="39"/>
  <c r="C105" i="39"/>
  <c r="D105" i="39"/>
  <c r="E105" i="39"/>
  <c r="B59" i="39"/>
  <c r="C59" i="39"/>
  <c r="D59" i="39"/>
  <c r="E59" i="39"/>
  <c r="B178" i="39"/>
  <c r="C178" i="39"/>
  <c r="D178" i="39"/>
  <c r="E178" i="39"/>
  <c r="B180" i="39"/>
  <c r="C180" i="39"/>
  <c r="D180" i="39"/>
  <c r="E180" i="39"/>
  <c r="B181" i="39"/>
  <c r="C181" i="39"/>
  <c r="D181" i="39"/>
  <c r="E181" i="39"/>
  <c r="B182" i="39"/>
  <c r="C182" i="39"/>
  <c r="D182" i="39"/>
  <c r="E182" i="39"/>
  <c r="B183" i="39"/>
  <c r="C183" i="39"/>
  <c r="D183" i="39"/>
  <c r="E183" i="39"/>
  <c r="B186" i="39"/>
  <c r="C186" i="39"/>
  <c r="D186" i="39"/>
  <c r="E186" i="39"/>
  <c r="B184" i="39"/>
  <c r="C184" i="39"/>
  <c r="D184" i="39"/>
  <c r="E184" i="39"/>
  <c r="B192" i="39"/>
  <c r="C192" i="39"/>
  <c r="D192" i="39"/>
  <c r="E192" i="39"/>
  <c r="B195" i="39"/>
  <c r="C195" i="39"/>
  <c r="D195" i="39"/>
  <c r="E195" i="39"/>
  <c r="B196" i="39"/>
  <c r="C196" i="39"/>
  <c r="D196" i="39"/>
  <c r="E196" i="39"/>
  <c r="B89" i="39"/>
  <c r="C89" i="39"/>
  <c r="D89" i="39"/>
  <c r="E89" i="39"/>
  <c r="B69" i="39"/>
  <c r="C69" i="39"/>
  <c r="D69" i="39"/>
  <c r="E69" i="39"/>
  <c r="B103" i="39"/>
  <c r="C103" i="39"/>
  <c r="D103" i="39"/>
  <c r="E103" i="39"/>
  <c r="B70" i="39"/>
  <c r="C70" i="39"/>
  <c r="D70" i="39"/>
  <c r="E70" i="39"/>
  <c r="B83" i="39"/>
  <c r="C83" i="39"/>
  <c r="D83" i="39"/>
  <c r="E83" i="39"/>
  <c r="B161" i="39"/>
  <c r="C161" i="39"/>
  <c r="D161" i="39"/>
  <c r="E161" i="39"/>
  <c r="B63" i="39"/>
  <c r="C63" i="39"/>
  <c r="D63" i="39"/>
  <c r="E63" i="39"/>
  <c r="B121" i="39"/>
  <c r="C121" i="39"/>
  <c r="D121" i="39"/>
  <c r="E121" i="39"/>
  <c r="B122" i="39"/>
  <c r="C122" i="39"/>
  <c r="D122" i="39"/>
  <c r="E122" i="39"/>
  <c r="B85" i="39"/>
  <c r="C85" i="39"/>
  <c r="D85" i="39"/>
  <c r="E85" i="39"/>
  <c r="B130" i="39"/>
  <c r="C130" i="39"/>
  <c r="D130" i="39"/>
  <c r="E130" i="39"/>
  <c r="B36" i="39"/>
  <c r="C36" i="39"/>
  <c r="D36" i="39"/>
  <c r="E36" i="39"/>
  <c r="B51" i="39"/>
  <c r="C51" i="39"/>
  <c r="D51" i="39"/>
  <c r="E51" i="39"/>
  <c r="B82" i="39"/>
  <c r="C82" i="39"/>
  <c r="D82" i="39"/>
  <c r="E82" i="39"/>
  <c r="B189" i="39"/>
  <c r="C189" i="39"/>
  <c r="D189" i="39"/>
  <c r="E189" i="39"/>
  <c r="B94" i="39"/>
  <c r="C94" i="39"/>
  <c r="D94" i="39"/>
  <c r="E94" i="39"/>
  <c r="B58" i="39"/>
  <c r="C58" i="39"/>
  <c r="D58" i="39"/>
  <c r="E58" i="39"/>
  <c r="B81" i="39"/>
  <c r="C81" i="39"/>
  <c r="D81" i="39"/>
  <c r="E81" i="39"/>
  <c r="B79" i="39"/>
  <c r="C79" i="39"/>
  <c r="D79" i="39"/>
  <c r="E79" i="39"/>
  <c r="B99" i="39"/>
  <c r="C99" i="39"/>
  <c r="D99" i="39"/>
  <c r="E99" i="39"/>
  <c r="B48" i="39"/>
  <c r="C48" i="39"/>
  <c r="D48" i="39"/>
  <c r="E48" i="39"/>
  <c r="B91" i="39"/>
  <c r="C91" i="39"/>
  <c r="D91" i="39"/>
  <c r="E91" i="39"/>
  <c r="B167" i="39"/>
  <c r="C167" i="39"/>
  <c r="D167" i="39"/>
  <c r="E167" i="39"/>
  <c r="B88" i="39"/>
  <c r="C88" i="39"/>
  <c r="D88" i="39"/>
  <c r="E88" i="39"/>
  <c r="B111" i="39"/>
  <c r="C111" i="39"/>
  <c r="D111" i="39"/>
  <c r="E111" i="39"/>
  <c r="B92" i="39"/>
  <c r="C92" i="39"/>
  <c r="D92" i="39"/>
  <c r="E92" i="39"/>
  <c r="B172" i="39"/>
  <c r="C172" i="39"/>
  <c r="D172" i="39"/>
  <c r="E172" i="39"/>
  <c r="B73" i="39"/>
  <c r="C73" i="39"/>
  <c r="D73" i="39"/>
  <c r="E73" i="39"/>
  <c r="B65" i="39"/>
  <c r="C65" i="39"/>
  <c r="D65" i="39"/>
  <c r="E65" i="39"/>
  <c r="B84" i="39"/>
  <c r="C84" i="39"/>
  <c r="D84" i="39"/>
  <c r="E84" i="39"/>
  <c r="B72" i="39"/>
  <c r="C72" i="39"/>
  <c r="D72" i="39"/>
  <c r="E72" i="39"/>
  <c r="B141" i="39"/>
  <c r="C141" i="39"/>
  <c r="D141" i="39"/>
  <c r="E141" i="39"/>
  <c r="B153" i="39"/>
  <c r="C153" i="39"/>
  <c r="D153" i="39"/>
  <c r="E153" i="39"/>
  <c r="B68" i="39"/>
  <c r="C68" i="39"/>
  <c r="D68" i="39"/>
  <c r="E68" i="39"/>
  <c r="B112" i="39"/>
  <c r="C112" i="39"/>
  <c r="D112" i="39"/>
  <c r="E112" i="39"/>
  <c r="B118" i="39"/>
  <c r="C118" i="39"/>
  <c r="D118" i="39"/>
  <c r="E118" i="39"/>
  <c r="B137" i="39"/>
  <c r="C137" i="39"/>
  <c r="D137" i="39"/>
  <c r="E137" i="39"/>
  <c r="B159" i="39"/>
  <c r="C159" i="39"/>
  <c r="D159" i="39"/>
  <c r="E159" i="39"/>
  <c r="B142" i="39"/>
  <c r="C142" i="39"/>
  <c r="D142" i="39"/>
  <c r="E142" i="39"/>
  <c r="B97" i="39"/>
  <c r="C97" i="39"/>
  <c r="D97" i="39"/>
  <c r="E97" i="39"/>
  <c r="B136" i="39"/>
  <c r="C136" i="39"/>
  <c r="D136" i="39"/>
  <c r="E136" i="39"/>
  <c r="D62" i="39"/>
  <c r="C62" i="39"/>
  <c r="B62" i="39"/>
  <c r="I30" i="39"/>
  <c r="E62" i="39"/>
  <c r="B13" i="30"/>
  <c r="C13" i="30"/>
  <c r="D13" i="30"/>
  <c r="E13" i="30"/>
  <c r="B14" i="30"/>
  <c r="C14" i="30"/>
  <c r="D14" i="30"/>
  <c r="E14" i="30"/>
  <c r="B15" i="30"/>
  <c r="C15" i="30"/>
  <c r="D15" i="30"/>
  <c r="E15" i="30"/>
  <c r="B16" i="30"/>
  <c r="C16" i="30"/>
  <c r="D16" i="30"/>
  <c r="E16" i="30"/>
  <c r="B17" i="30"/>
  <c r="C17" i="30"/>
  <c r="D17" i="30"/>
  <c r="E17" i="30"/>
  <c r="B18" i="30"/>
  <c r="C18" i="30"/>
  <c r="D18" i="30"/>
  <c r="E18" i="30"/>
  <c r="B19" i="30"/>
  <c r="C19" i="30"/>
  <c r="D19" i="30"/>
  <c r="E19" i="30"/>
  <c r="B20" i="30"/>
  <c r="C20" i="30"/>
  <c r="D20" i="30"/>
  <c r="E20" i="30"/>
  <c r="B21" i="30"/>
  <c r="C21" i="30"/>
  <c r="D21" i="30"/>
  <c r="E21" i="30"/>
  <c r="B22" i="30"/>
  <c r="C22" i="30"/>
  <c r="D22" i="30"/>
  <c r="E22" i="30"/>
  <c r="B23" i="30"/>
  <c r="C23" i="30"/>
  <c r="D23" i="30"/>
  <c r="E23" i="30"/>
  <c r="B24" i="30"/>
  <c r="C24" i="30"/>
  <c r="D24" i="30"/>
  <c r="E24" i="30"/>
  <c r="B25" i="30"/>
  <c r="C25" i="30"/>
  <c r="D25" i="30"/>
  <c r="E25" i="30"/>
  <c r="B26" i="30"/>
  <c r="C26" i="30"/>
  <c r="D26" i="30"/>
  <c r="E26" i="30"/>
  <c r="B27" i="30"/>
  <c r="C27" i="30"/>
  <c r="D27" i="30"/>
  <c r="E27" i="30"/>
  <c r="B28" i="30"/>
  <c r="C28" i="30"/>
  <c r="D28" i="30"/>
  <c r="E28" i="30"/>
  <c r="B29" i="30"/>
  <c r="C29" i="30"/>
  <c r="D29" i="30"/>
  <c r="E29" i="30"/>
  <c r="B30" i="30"/>
  <c r="C30" i="30"/>
  <c r="D30" i="30"/>
  <c r="E30" i="30"/>
  <c r="B31" i="30"/>
  <c r="C31" i="30"/>
  <c r="D31" i="30"/>
  <c r="E31" i="30"/>
  <c r="B32" i="30"/>
  <c r="C32" i="30"/>
  <c r="D32" i="30"/>
  <c r="E32" i="30"/>
  <c r="B33" i="30"/>
  <c r="C33" i="30"/>
  <c r="D33" i="30"/>
  <c r="E33" i="30"/>
  <c r="B34" i="30"/>
  <c r="C34" i="30"/>
  <c r="D34" i="30"/>
  <c r="E34" i="30"/>
  <c r="B35" i="30"/>
  <c r="C35" i="30"/>
  <c r="D35" i="30"/>
  <c r="E35" i="30"/>
  <c r="B36" i="30"/>
  <c r="C36" i="30"/>
  <c r="D36" i="30"/>
  <c r="E36" i="30"/>
  <c r="B37" i="30"/>
  <c r="C37" i="30"/>
  <c r="D37" i="30"/>
  <c r="E37" i="30"/>
  <c r="B38" i="30"/>
  <c r="C38" i="30"/>
  <c r="D38" i="30"/>
  <c r="E38" i="30"/>
  <c r="B39" i="30"/>
  <c r="C39" i="30"/>
  <c r="D39" i="30"/>
  <c r="E39" i="30"/>
  <c r="B40" i="30"/>
  <c r="C40" i="30"/>
  <c r="D40" i="30"/>
  <c r="E40" i="30"/>
  <c r="B41" i="30"/>
  <c r="C41" i="30"/>
  <c r="D41" i="30"/>
  <c r="E41" i="30"/>
  <c r="B42" i="30"/>
  <c r="C42" i="30"/>
  <c r="D42" i="30"/>
  <c r="E42" i="30"/>
  <c r="B43" i="30"/>
  <c r="C43" i="30"/>
  <c r="D43" i="30"/>
  <c r="E43" i="30"/>
  <c r="B44" i="30"/>
  <c r="C44" i="30"/>
  <c r="D44" i="30"/>
  <c r="E44" i="30"/>
  <c r="B45" i="30"/>
  <c r="C45" i="30"/>
  <c r="D45" i="30"/>
  <c r="E45" i="30"/>
  <c r="B46" i="30"/>
  <c r="C46" i="30"/>
  <c r="D46" i="30"/>
  <c r="E46" i="30"/>
  <c r="B47" i="30"/>
  <c r="C47" i="30"/>
  <c r="D47" i="30"/>
  <c r="E47" i="30"/>
  <c r="B48" i="30"/>
  <c r="C48" i="30"/>
  <c r="D48" i="30"/>
  <c r="E48" i="30"/>
  <c r="B49" i="30"/>
  <c r="C49" i="30"/>
  <c r="D49" i="30"/>
  <c r="E49" i="30"/>
  <c r="B50" i="30"/>
  <c r="C50" i="30"/>
  <c r="D50" i="30"/>
  <c r="E50" i="30"/>
  <c r="B51" i="30"/>
  <c r="C51" i="30"/>
  <c r="D51" i="30"/>
  <c r="E51" i="30"/>
  <c r="B52" i="30"/>
  <c r="C52" i="30"/>
  <c r="D52" i="30"/>
  <c r="E52" i="30"/>
  <c r="B53" i="30"/>
  <c r="C53" i="30"/>
  <c r="D53" i="30"/>
  <c r="E53" i="30"/>
  <c r="B54" i="30"/>
  <c r="C54" i="30"/>
  <c r="D54" i="30"/>
  <c r="E54" i="30"/>
  <c r="B55" i="30"/>
  <c r="C55" i="30"/>
  <c r="D55" i="30"/>
  <c r="E55" i="30"/>
  <c r="B56" i="30"/>
  <c r="C56" i="30"/>
  <c r="D56" i="30"/>
  <c r="E56" i="30"/>
  <c r="B57" i="30"/>
  <c r="C57" i="30"/>
  <c r="D57" i="30"/>
  <c r="E57" i="30"/>
  <c r="B58" i="30"/>
  <c r="C58" i="30"/>
  <c r="D58" i="30"/>
  <c r="E58" i="30"/>
  <c r="B59" i="30"/>
  <c r="C59" i="30"/>
  <c r="D59" i="30"/>
  <c r="E59" i="30"/>
  <c r="B60" i="30"/>
  <c r="C60" i="30"/>
  <c r="D60" i="30"/>
  <c r="E60" i="30"/>
  <c r="B61" i="30"/>
  <c r="C61" i="30"/>
  <c r="D61" i="30"/>
  <c r="E61" i="30"/>
  <c r="B62" i="30"/>
  <c r="C62" i="30"/>
  <c r="D62" i="30"/>
  <c r="E62" i="30"/>
  <c r="B63" i="30"/>
  <c r="C63" i="30"/>
  <c r="D63" i="30"/>
  <c r="E63" i="30"/>
  <c r="B64" i="30"/>
  <c r="C64" i="30"/>
  <c r="D64" i="30"/>
  <c r="E64" i="30"/>
  <c r="B65" i="30"/>
  <c r="C65" i="30"/>
  <c r="D65" i="30"/>
  <c r="E65" i="30"/>
  <c r="B66" i="30"/>
  <c r="C66" i="30"/>
  <c r="D66" i="30"/>
  <c r="E66" i="30"/>
  <c r="B67" i="30"/>
  <c r="C67" i="30"/>
  <c r="D67" i="30"/>
  <c r="E67" i="30"/>
  <c r="B68" i="30"/>
  <c r="C68" i="30"/>
  <c r="D68" i="30"/>
  <c r="E68" i="30"/>
  <c r="B69" i="30"/>
  <c r="C69" i="30"/>
  <c r="D69" i="30"/>
  <c r="E69" i="30"/>
  <c r="B70" i="30"/>
  <c r="C70" i="30"/>
  <c r="D70" i="30"/>
  <c r="E70" i="30"/>
  <c r="B71" i="30"/>
  <c r="C71" i="30"/>
  <c r="D71" i="30"/>
  <c r="E71" i="30"/>
  <c r="B72" i="30"/>
  <c r="C72" i="30"/>
  <c r="D72" i="30"/>
  <c r="E72" i="30"/>
  <c r="B73" i="30"/>
  <c r="C73" i="30"/>
  <c r="D73" i="30"/>
  <c r="E73" i="30"/>
  <c r="B74" i="30"/>
  <c r="C74" i="30"/>
  <c r="D74" i="30"/>
  <c r="E74" i="30"/>
  <c r="B75" i="30"/>
  <c r="C75" i="30"/>
  <c r="D75" i="30"/>
  <c r="E75" i="30"/>
  <c r="B76" i="30"/>
  <c r="C76" i="30"/>
  <c r="D76" i="30"/>
  <c r="E76" i="30"/>
  <c r="B77" i="30"/>
  <c r="C77" i="30"/>
  <c r="D77" i="30"/>
  <c r="E77" i="30"/>
  <c r="B79" i="30"/>
  <c r="C79" i="30"/>
  <c r="D79" i="30"/>
  <c r="E79" i="30"/>
  <c r="B80" i="30"/>
  <c r="C80" i="30"/>
  <c r="D80" i="30"/>
  <c r="E80" i="30"/>
  <c r="B81" i="30"/>
  <c r="C81" i="30"/>
  <c r="D81" i="30"/>
  <c r="E81" i="30"/>
  <c r="B82" i="30"/>
  <c r="C82" i="30"/>
  <c r="D82" i="30"/>
  <c r="E82" i="30"/>
  <c r="B83" i="30"/>
  <c r="C83" i="30"/>
  <c r="D83" i="30"/>
  <c r="E83" i="30"/>
  <c r="B84" i="30"/>
  <c r="C84" i="30"/>
  <c r="D84" i="30"/>
  <c r="E84" i="30"/>
  <c r="D12" i="30"/>
  <c r="C12" i="30"/>
  <c r="B12" i="30"/>
  <c r="G91" i="32"/>
  <c r="I91" i="32" s="1"/>
  <c r="L91" i="32"/>
  <c r="L112" i="32"/>
  <c r="G112" i="32"/>
  <c r="I112" i="32" s="1"/>
  <c r="L111" i="32"/>
  <c r="G111" i="32"/>
  <c r="I111" i="32" s="1"/>
  <c r="L110" i="32"/>
  <c r="G110" i="32"/>
  <c r="I110" i="32" s="1"/>
  <c r="L109" i="32"/>
  <c r="G109" i="32"/>
  <c r="I109" i="32" s="1"/>
  <c r="L108" i="32"/>
  <c r="G108" i="32"/>
  <c r="I108" i="32" s="1"/>
  <c r="L107" i="32"/>
  <c r="G107" i="32"/>
  <c r="I107" i="32" s="1"/>
  <c r="L106" i="32"/>
  <c r="G106" i="32"/>
  <c r="I106" i="32" s="1"/>
  <c r="L105" i="32"/>
  <c r="G105" i="32"/>
  <c r="I105" i="32" s="1"/>
  <c r="L104" i="32"/>
  <c r="G104" i="32"/>
  <c r="I104" i="32" s="1"/>
  <c r="L103" i="32"/>
  <c r="G103" i="32"/>
  <c r="I103" i="32" s="1"/>
  <c r="B103" i="32"/>
  <c r="C103" i="32"/>
  <c r="D103" i="32"/>
  <c r="E103" i="32"/>
  <c r="B35" i="32"/>
  <c r="C35" i="32"/>
  <c r="D35" i="32"/>
  <c r="E35" i="32"/>
  <c r="G48" i="32"/>
  <c r="I48" i="32" s="1"/>
  <c r="L48" i="32"/>
  <c r="G66" i="32"/>
  <c r="I66" i="32" s="1"/>
  <c r="L66" i="32"/>
  <c r="G76" i="32"/>
  <c r="I76" i="32" s="1"/>
  <c r="L76" i="32"/>
  <c r="G86" i="32"/>
  <c r="I86" i="32" s="1"/>
  <c r="L86" i="32"/>
  <c r="G87" i="32"/>
  <c r="I87" i="32" s="1"/>
  <c r="L87" i="32"/>
  <c r="B89" i="32"/>
  <c r="C89" i="32"/>
  <c r="D89" i="32"/>
  <c r="E89" i="32"/>
  <c r="B36" i="32"/>
  <c r="C36" i="32"/>
  <c r="D36" i="32"/>
  <c r="E36" i="32"/>
  <c r="B90" i="32"/>
  <c r="C90" i="32"/>
  <c r="D90" i="32"/>
  <c r="E90" i="32"/>
  <c r="B48" i="32"/>
  <c r="C48" i="32"/>
  <c r="D48" i="32"/>
  <c r="E48" i="32"/>
  <c r="B57" i="32"/>
  <c r="C57" i="32"/>
  <c r="D57" i="32"/>
  <c r="E57" i="32"/>
  <c r="B40" i="32"/>
  <c r="C40" i="32"/>
  <c r="D40" i="32"/>
  <c r="E40" i="32"/>
  <c r="B41" i="32"/>
  <c r="C41" i="32"/>
  <c r="D41" i="32"/>
  <c r="E41" i="32"/>
  <c r="B101" i="32"/>
  <c r="C101" i="32"/>
  <c r="D101" i="32"/>
  <c r="E101" i="32"/>
  <c r="B106" i="32"/>
  <c r="C106" i="32"/>
  <c r="D106" i="32"/>
  <c r="E106" i="32"/>
  <c r="B112" i="32"/>
  <c r="C112" i="32"/>
  <c r="D112" i="32"/>
  <c r="E112" i="32"/>
  <c r="B39" i="32"/>
  <c r="C39" i="32"/>
  <c r="D39" i="32"/>
  <c r="E39" i="32"/>
  <c r="B87" i="32"/>
  <c r="C87" i="32"/>
  <c r="D87" i="32"/>
  <c r="E87" i="32"/>
  <c r="B37" i="32"/>
  <c r="C37" i="32"/>
  <c r="D37" i="32"/>
  <c r="E37" i="32"/>
  <c r="B78" i="32"/>
  <c r="C78" i="32"/>
  <c r="D78" i="32"/>
  <c r="E78" i="32"/>
  <c r="B49" i="32"/>
  <c r="C49" i="32"/>
  <c r="D49" i="32"/>
  <c r="E49" i="32"/>
  <c r="B53" i="32"/>
  <c r="C53" i="32"/>
  <c r="D53" i="32"/>
  <c r="E53" i="32"/>
  <c r="B62" i="32"/>
  <c r="C62" i="32"/>
  <c r="D62" i="32"/>
  <c r="E62" i="32"/>
  <c r="B67" i="32"/>
  <c r="C67" i="32"/>
  <c r="D67" i="32"/>
  <c r="E67" i="32"/>
  <c r="B51" i="32"/>
  <c r="C51" i="32"/>
  <c r="D51" i="32"/>
  <c r="E51" i="32"/>
  <c r="B71" i="32"/>
  <c r="C71" i="32"/>
  <c r="D71" i="32"/>
  <c r="E71" i="32"/>
  <c r="B70" i="32"/>
  <c r="C70" i="32"/>
  <c r="D70" i="32"/>
  <c r="E70" i="32"/>
  <c r="B79" i="32"/>
  <c r="C79" i="32"/>
  <c r="D79" i="32"/>
  <c r="E79" i="32"/>
  <c r="B80" i="32"/>
  <c r="C80" i="32"/>
  <c r="D80" i="32"/>
  <c r="E80" i="32"/>
  <c r="B61" i="32"/>
  <c r="C61" i="32"/>
  <c r="D61" i="32"/>
  <c r="E61" i="32"/>
  <c r="B84" i="32"/>
  <c r="C84" i="32"/>
  <c r="D84" i="32"/>
  <c r="E84" i="32"/>
  <c r="B68" i="32"/>
  <c r="C68" i="32"/>
  <c r="D68" i="32"/>
  <c r="E68" i="32"/>
  <c r="B56" i="32"/>
  <c r="C56" i="32"/>
  <c r="D56" i="32"/>
  <c r="E56" i="32"/>
  <c r="B88" i="32"/>
  <c r="C88" i="32"/>
  <c r="D88" i="32"/>
  <c r="E88" i="32"/>
  <c r="B100" i="32"/>
  <c r="C100" i="32"/>
  <c r="D100" i="32"/>
  <c r="E100" i="32"/>
  <c r="B111" i="32"/>
  <c r="C111" i="32"/>
  <c r="D111" i="32"/>
  <c r="E111" i="32"/>
  <c r="B102" i="32"/>
  <c r="C102" i="32"/>
  <c r="D102" i="32"/>
  <c r="E102" i="32"/>
  <c r="B81" i="32"/>
  <c r="C81" i="32"/>
  <c r="D81" i="32"/>
  <c r="E81" i="32"/>
  <c r="B63" i="32"/>
  <c r="C63" i="32"/>
  <c r="D63" i="32"/>
  <c r="E63" i="32"/>
  <c r="B105" i="32"/>
  <c r="C105" i="32"/>
  <c r="D105" i="32"/>
  <c r="E105" i="32"/>
  <c r="B74" i="32"/>
  <c r="C74" i="32"/>
  <c r="D74" i="32"/>
  <c r="E74" i="32"/>
  <c r="B47" i="32"/>
  <c r="C47" i="32"/>
  <c r="D47" i="32"/>
  <c r="E47" i="32"/>
  <c r="B75" i="32"/>
  <c r="C75" i="32"/>
  <c r="D75" i="32"/>
  <c r="E75" i="32"/>
  <c r="B55" i="32"/>
  <c r="C55" i="32"/>
  <c r="D55" i="32"/>
  <c r="E55" i="32"/>
  <c r="B44" i="32"/>
  <c r="C44" i="32"/>
  <c r="D44" i="32"/>
  <c r="E44" i="32"/>
  <c r="B97" i="32"/>
  <c r="C97" i="32"/>
  <c r="D97" i="32"/>
  <c r="E97" i="32"/>
  <c r="B45" i="32"/>
  <c r="C45" i="32"/>
  <c r="D45" i="32"/>
  <c r="E45" i="32"/>
  <c r="B82" i="32"/>
  <c r="C82" i="32"/>
  <c r="D82" i="32"/>
  <c r="E82" i="32"/>
  <c r="B94" i="32"/>
  <c r="C94" i="32"/>
  <c r="D94" i="32"/>
  <c r="E94" i="32"/>
  <c r="B96" i="32"/>
  <c r="C96" i="32"/>
  <c r="D96" i="32"/>
  <c r="E96" i="32"/>
  <c r="B65" i="32"/>
  <c r="C65" i="32"/>
  <c r="D65" i="32"/>
  <c r="E65" i="32"/>
  <c r="B66" i="32"/>
  <c r="C66" i="32"/>
  <c r="D66" i="32"/>
  <c r="E66" i="32"/>
  <c r="B95" i="32"/>
  <c r="C95" i="32"/>
  <c r="D95" i="32"/>
  <c r="E95" i="32"/>
  <c r="B98" i="32"/>
  <c r="C98" i="32"/>
  <c r="D98" i="32"/>
  <c r="E98" i="32"/>
  <c r="B93" i="32"/>
  <c r="C93" i="32"/>
  <c r="D93" i="32"/>
  <c r="E93" i="32"/>
  <c r="B108" i="32"/>
  <c r="C108" i="32"/>
  <c r="D108" i="32"/>
  <c r="E108" i="32"/>
  <c r="B72" i="32"/>
  <c r="C72" i="32"/>
  <c r="D72" i="32"/>
  <c r="E72" i="32"/>
  <c r="B104" i="32"/>
  <c r="C104" i="32"/>
  <c r="D104" i="32"/>
  <c r="E104" i="32"/>
  <c r="B58" i="32"/>
  <c r="C58" i="32"/>
  <c r="D58" i="32"/>
  <c r="E58" i="32"/>
  <c r="B107" i="32"/>
  <c r="C107" i="32"/>
  <c r="D107" i="32"/>
  <c r="E107" i="32"/>
  <c r="B50" i="32"/>
  <c r="C50" i="32"/>
  <c r="D50" i="32"/>
  <c r="E50" i="32"/>
  <c r="B42" i="32"/>
  <c r="C42" i="32"/>
  <c r="D42" i="32"/>
  <c r="E42" i="32"/>
  <c r="B85" i="32"/>
  <c r="C85" i="32"/>
  <c r="D85" i="32"/>
  <c r="E85" i="32"/>
  <c r="B73" i="32"/>
  <c r="C73" i="32"/>
  <c r="D73" i="32"/>
  <c r="E73" i="32"/>
  <c r="B38" i="32"/>
  <c r="C38" i="32"/>
  <c r="D38" i="32"/>
  <c r="E38" i="32"/>
  <c r="B110" i="32"/>
  <c r="C110" i="32"/>
  <c r="D110" i="32"/>
  <c r="E110" i="32"/>
  <c r="B69" i="32"/>
  <c r="C69" i="32"/>
  <c r="D69" i="32"/>
  <c r="E69" i="32"/>
  <c r="B83" i="32"/>
  <c r="C83" i="32"/>
  <c r="D83" i="32"/>
  <c r="E83" i="32"/>
  <c r="B46" i="32"/>
  <c r="C46" i="32"/>
  <c r="D46" i="32"/>
  <c r="E46" i="32"/>
  <c r="B59" i="32"/>
  <c r="C59" i="32"/>
  <c r="D59" i="32"/>
  <c r="E59" i="32"/>
  <c r="B86" i="32"/>
  <c r="C86" i="32"/>
  <c r="D86" i="32"/>
  <c r="E86" i="32"/>
  <c r="B52" i="32"/>
  <c r="C52" i="32"/>
  <c r="D52" i="32"/>
  <c r="E52" i="32"/>
  <c r="B99" i="32"/>
  <c r="C99" i="32"/>
  <c r="D99" i="32"/>
  <c r="E99" i="32"/>
  <c r="B76" i="32"/>
  <c r="C76" i="32"/>
  <c r="D76" i="32"/>
  <c r="E76" i="32"/>
  <c r="B60" i="32"/>
  <c r="C60" i="32"/>
  <c r="D60" i="32"/>
  <c r="E60" i="32"/>
  <c r="B64" i="32"/>
  <c r="C64" i="32"/>
  <c r="D64" i="32"/>
  <c r="E64" i="32"/>
  <c r="B92" i="32"/>
  <c r="C92" i="32"/>
  <c r="D92" i="32"/>
  <c r="E92" i="32"/>
  <c r="B91" i="32"/>
  <c r="C91" i="32"/>
  <c r="D91" i="32"/>
  <c r="E91" i="32"/>
  <c r="B43" i="32"/>
  <c r="C43" i="32"/>
  <c r="D43" i="32"/>
  <c r="E43" i="32"/>
  <c r="B109" i="32"/>
  <c r="C109" i="32"/>
  <c r="D109" i="32"/>
  <c r="E109" i="32"/>
  <c r="B34" i="32"/>
  <c r="C34" i="32"/>
  <c r="D34" i="32"/>
  <c r="E34" i="32"/>
  <c r="B54" i="32"/>
  <c r="C54" i="32"/>
  <c r="D54" i="32"/>
  <c r="E54" i="32"/>
  <c r="D77" i="32"/>
  <c r="C77" i="32"/>
  <c r="B77" i="32"/>
  <c r="B15" i="40"/>
  <c r="A16" i="40" s="1"/>
  <c r="B14" i="40"/>
  <c r="A15" i="40" s="1"/>
  <c r="B13" i="40"/>
  <c r="A14" i="40" s="1"/>
  <c r="B12" i="40"/>
  <c r="A13" i="40" s="1"/>
  <c r="B11" i="40"/>
  <c r="A12" i="40" s="1"/>
  <c r="B10" i="40"/>
  <c r="A11" i="40" s="1"/>
  <c r="B9" i="40"/>
  <c r="A10" i="40" s="1"/>
  <c r="B8" i="40"/>
  <c r="A9" i="40" s="1"/>
  <c r="B7" i="40"/>
  <c r="A8" i="40" s="1"/>
  <c r="B6" i="40"/>
  <c r="A7" i="40" s="1"/>
  <c r="B5" i="40"/>
  <c r="A6" i="40" s="1"/>
  <c r="B4" i="40"/>
  <c r="A5" i="40" s="1"/>
  <c r="B3" i="40"/>
  <c r="A4" i="40" s="1"/>
  <c r="A3" i="40"/>
  <c r="J66" i="32" l="1"/>
  <c r="J76" i="32"/>
  <c r="J87" i="32"/>
  <c r="J197" i="32"/>
  <c r="J193" i="32"/>
  <c r="J189" i="32"/>
  <c r="J185" i="32"/>
  <c r="J181" i="32"/>
  <c r="J177" i="32"/>
  <c r="J173" i="32"/>
  <c r="J169" i="32"/>
  <c r="J165" i="32"/>
  <c r="J161" i="32"/>
  <c r="J157" i="32"/>
  <c r="J153" i="32"/>
  <c r="J149" i="32"/>
  <c r="J145" i="32"/>
  <c r="J141" i="32"/>
  <c r="J137" i="32"/>
  <c r="J133" i="32"/>
  <c r="J129" i="32"/>
  <c r="J125" i="32"/>
  <c r="J117" i="32"/>
  <c r="J113" i="32"/>
  <c r="J105" i="32"/>
  <c r="J109" i="32"/>
  <c r="J91" i="32"/>
  <c r="J121" i="32"/>
  <c r="J147" i="39"/>
  <c r="J196" i="39"/>
  <c r="J192" i="39"/>
  <c r="J189" i="39"/>
  <c r="J185" i="39"/>
  <c r="J181" i="39"/>
  <c r="J177" i="39"/>
  <c r="J173" i="39"/>
  <c r="J170" i="39"/>
  <c r="J166" i="39"/>
  <c r="J162" i="39"/>
  <c r="J158" i="39"/>
  <c r="J154" i="39"/>
  <c r="J150" i="39"/>
  <c r="J140" i="39"/>
  <c r="J136" i="39"/>
  <c r="J132" i="39"/>
  <c r="J128" i="39"/>
  <c r="J125" i="39"/>
  <c r="J121" i="39"/>
  <c r="J117" i="39"/>
  <c r="J114" i="39"/>
  <c r="J111" i="39"/>
  <c r="J107" i="39"/>
  <c r="J43" i="39"/>
  <c r="J39" i="39"/>
  <c r="J35" i="39"/>
  <c r="J104" i="39"/>
  <c r="J98" i="39"/>
  <c r="J94" i="39"/>
  <c r="J91" i="39"/>
  <c r="J88" i="39"/>
  <c r="J84" i="39"/>
  <c r="J83" i="39"/>
  <c r="J80" i="39"/>
  <c r="J77" i="39"/>
  <c r="J73" i="39"/>
  <c r="J70" i="39"/>
  <c r="J63" i="39"/>
  <c r="J59" i="39"/>
  <c r="J55" i="39"/>
  <c r="J51" i="39"/>
  <c r="J47" i="39"/>
  <c r="J195" i="39"/>
  <c r="J191" i="39"/>
  <c r="J188" i="39"/>
  <c r="J184" i="39"/>
  <c r="J180" i="39"/>
  <c r="J176" i="39"/>
  <c r="J169" i="39"/>
  <c r="J165" i="39"/>
  <c r="J161" i="39"/>
  <c r="J157" i="39"/>
  <c r="J153" i="39"/>
  <c r="J149" i="39"/>
  <c r="J146" i="39"/>
  <c r="J143" i="39"/>
  <c r="J139" i="39"/>
  <c r="J135" i="39"/>
  <c r="J131" i="39"/>
  <c r="J127" i="39"/>
  <c r="J124" i="39"/>
  <c r="J120" i="39"/>
  <c r="J116" i="39"/>
  <c r="J113" i="39"/>
  <c r="J110" i="39"/>
  <c r="J106" i="39"/>
  <c r="J103" i="39"/>
  <c r="J100" i="39"/>
  <c r="J97" i="39"/>
  <c r="J87" i="39"/>
  <c r="J82" i="39"/>
  <c r="J79" i="39"/>
  <c r="J76" i="39"/>
  <c r="J72" i="39"/>
  <c r="J69" i="39"/>
  <c r="J66" i="39"/>
  <c r="J62" i="39"/>
  <c r="J58" i="39"/>
  <c r="J54" i="39"/>
  <c r="J50" i="39"/>
  <c r="J46" i="39"/>
  <c r="J42" i="39"/>
  <c r="J38" i="39"/>
  <c r="J34" i="39"/>
  <c r="J194" i="39"/>
  <c r="J190" i="39"/>
  <c r="J187" i="39"/>
  <c r="J183" i="39"/>
  <c r="J179" i="39"/>
  <c r="J175" i="39"/>
  <c r="J172" i="39"/>
  <c r="J168" i="39"/>
  <c r="J164" i="39"/>
  <c r="J160" i="39"/>
  <c r="J156" i="39"/>
  <c r="J152" i="39"/>
  <c r="J145" i="39"/>
  <c r="J142" i="39"/>
  <c r="J138" i="39"/>
  <c r="J134" i="39"/>
  <c r="J130" i="39"/>
  <c r="J123" i="39"/>
  <c r="J119" i="39"/>
  <c r="J115" i="39"/>
  <c r="J112" i="39"/>
  <c r="J109" i="39"/>
  <c r="J105" i="39"/>
  <c r="J102" i="39"/>
  <c r="J96" i="39"/>
  <c r="J93" i="39"/>
  <c r="J90" i="39"/>
  <c r="J86" i="39"/>
  <c r="J78" i="39"/>
  <c r="J75" i="39"/>
  <c r="J71" i="39"/>
  <c r="J68" i="39"/>
  <c r="J65" i="39"/>
  <c r="J61" i="39"/>
  <c r="J57" i="39"/>
  <c r="J53" i="39"/>
  <c r="J49" i="39"/>
  <c r="J45" i="39"/>
  <c r="J41" i="39"/>
  <c r="J37" i="39"/>
  <c r="J197" i="39"/>
  <c r="J193" i="39"/>
  <c r="J186" i="39"/>
  <c r="J182" i="39"/>
  <c r="J178" i="39"/>
  <c r="J174" i="39"/>
  <c r="J171" i="39"/>
  <c r="J167" i="39"/>
  <c r="J163" i="39"/>
  <c r="J159" i="39"/>
  <c r="J155" i="39"/>
  <c r="J151" i="39"/>
  <c r="J148" i="39"/>
  <c r="J144" i="39"/>
  <c r="J141" i="39"/>
  <c r="J137" i="39"/>
  <c r="J133" i="39"/>
  <c r="J129" i="39"/>
  <c r="J126" i="39"/>
  <c r="J122" i="39"/>
  <c r="J118" i="39"/>
  <c r="J108" i="39"/>
  <c r="J101" i="39"/>
  <c r="J99" i="39"/>
  <c r="J95" i="39"/>
  <c r="J92" i="39"/>
  <c r="J89" i="39"/>
  <c r="J85" i="39"/>
  <c r="J81" i="39"/>
  <c r="J74" i="39"/>
  <c r="J67" i="39"/>
  <c r="J64" i="39"/>
  <c r="J60" i="39"/>
  <c r="J56" i="39"/>
  <c r="J52" i="39"/>
  <c r="J48" i="39"/>
  <c r="J44" i="39"/>
  <c r="J40" i="39"/>
  <c r="J36" i="39"/>
  <c r="J140" i="32"/>
  <c r="J136" i="32"/>
  <c r="J132" i="32"/>
  <c r="J128" i="32"/>
  <c r="J124" i="32"/>
  <c r="J120" i="32"/>
  <c r="J116" i="32"/>
  <c r="J196" i="32"/>
  <c r="J192" i="32"/>
  <c r="J188" i="32"/>
  <c r="J184" i="32"/>
  <c r="J180" i="32"/>
  <c r="J176" i="32"/>
  <c r="J172" i="32"/>
  <c r="J168" i="32"/>
  <c r="J164" i="32"/>
  <c r="J160" i="32"/>
  <c r="J156" i="32"/>
  <c r="J152" i="32"/>
  <c r="J148" i="32"/>
  <c r="J144" i="32"/>
  <c r="J112" i="32"/>
  <c r="J108" i="32"/>
  <c r="J104" i="32"/>
  <c r="J86" i="32"/>
  <c r="J195" i="32"/>
  <c r="J191" i="32"/>
  <c r="J187" i="32"/>
  <c r="J183" i="32"/>
  <c r="J179" i="32"/>
  <c r="J175" i="32"/>
  <c r="J171" i="32"/>
  <c r="J167" i="32"/>
  <c r="J163" i="32"/>
  <c r="J159" i="32"/>
  <c r="J155" i="32"/>
  <c r="J151" i="32"/>
  <c r="J147" i="32"/>
  <c r="J143" i="32"/>
  <c r="J139" i="32"/>
  <c r="J135" i="32"/>
  <c r="J131" i="32"/>
  <c r="J127" i="32"/>
  <c r="J123" i="32"/>
  <c r="J119" i="32"/>
  <c r="J115" i="32"/>
  <c r="J107" i="32"/>
  <c r="J103" i="32"/>
  <c r="J48" i="32"/>
  <c r="J194" i="32"/>
  <c r="J190" i="32"/>
  <c r="J186" i="32"/>
  <c r="J182" i="32"/>
  <c r="J178" i="32"/>
  <c r="J174" i="32"/>
  <c r="J170" i="32"/>
  <c r="J166" i="32"/>
  <c r="J162" i="32"/>
  <c r="J158" i="32"/>
  <c r="J154" i="32"/>
  <c r="J150" i="32"/>
  <c r="J146" i="32"/>
  <c r="J142" i="32"/>
  <c r="J138" i="32"/>
  <c r="J134" i="32"/>
  <c r="J130" i="32"/>
  <c r="J126" i="32"/>
  <c r="J122" i="32"/>
  <c r="J118" i="32"/>
  <c r="J114" i="32"/>
  <c r="J110" i="32"/>
  <c r="J106" i="32"/>
  <c r="J111" i="32"/>
  <c r="B53" i="4"/>
  <c r="B53" i="36"/>
  <c r="J25" i="39" l="1"/>
  <c r="E40" i="41" l="1"/>
  <c r="E12" i="30"/>
  <c r="E77" i="32"/>
  <c r="L44" i="32"/>
  <c r="L45" i="32"/>
  <c r="L46" i="32"/>
  <c r="L47" i="32"/>
  <c r="L49" i="32"/>
  <c r="L50" i="32"/>
  <c r="L51" i="32"/>
  <c r="L55" i="32"/>
  <c r="L56" i="32"/>
  <c r="L57" i="32"/>
  <c r="L39" i="32"/>
  <c r="L40" i="32"/>
  <c r="L58" i="32"/>
  <c r="L59" i="32"/>
  <c r="L60" i="32"/>
  <c r="L61" i="32"/>
  <c r="L62" i="32"/>
  <c r="L63" i="32"/>
  <c r="L64" i="32"/>
  <c r="L65" i="32"/>
  <c r="L67" i="32"/>
  <c r="L52" i="32"/>
  <c r="L53" i="32"/>
  <c r="L54" i="32"/>
  <c r="L68" i="32"/>
  <c r="L69" i="32"/>
  <c r="L70" i="32"/>
  <c r="L71" i="32"/>
  <c r="L72" i="32"/>
  <c r="L73" i="32"/>
  <c r="L42" i="32"/>
  <c r="L74" i="32"/>
  <c r="L75" i="32"/>
  <c r="L77" i="32"/>
  <c r="L78" i="32"/>
  <c r="L79" i="32"/>
  <c r="L80" i="32"/>
  <c r="L34" i="32"/>
  <c r="L35" i="32"/>
  <c r="L36" i="32"/>
  <c r="L81" i="32"/>
  <c r="L84" i="32"/>
  <c r="L82" i="32"/>
  <c r="L83" i="32"/>
  <c r="L41" i="32"/>
  <c r="L85" i="32"/>
  <c r="L37" i="32"/>
  <c r="L88" i="32"/>
  <c r="L89" i="32"/>
  <c r="L90" i="32"/>
  <c r="L92" i="32"/>
  <c r="L93" i="32"/>
  <c r="L94" i="32"/>
  <c r="L38" i="32"/>
  <c r="L95" i="32"/>
  <c r="L43" i="32"/>
  <c r="L96" i="32"/>
  <c r="L97" i="32"/>
  <c r="L98" i="32"/>
  <c r="L99" i="32"/>
  <c r="L100" i="32"/>
  <c r="L101" i="32"/>
  <c r="L102" i="32"/>
  <c r="G96" i="32"/>
  <c r="I96" i="32" s="1"/>
  <c r="J96" i="32" s="1"/>
  <c r="G97" i="32"/>
  <c r="I97" i="32" s="1"/>
  <c r="J97" i="32" s="1"/>
  <c r="G98" i="32"/>
  <c r="I98" i="32" s="1"/>
  <c r="J98" i="32" s="1"/>
  <c r="G99" i="32"/>
  <c r="I99" i="32" s="1"/>
  <c r="J99" i="32" s="1"/>
  <c r="G100" i="32"/>
  <c r="I100" i="32" s="1"/>
  <c r="J100" i="32" s="1"/>
  <c r="G101" i="32"/>
  <c r="I101" i="32" s="1"/>
  <c r="J101" i="32" s="1"/>
  <c r="G102" i="32"/>
  <c r="I102" i="32" s="1"/>
  <c r="J102" i="32" s="1"/>
  <c r="H4" i="41" l="1"/>
  <c r="G25" i="39"/>
  <c r="F25" i="39"/>
  <c r="G64" i="32"/>
  <c r="I64" i="32" s="1"/>
  <c r="J64" i="32" s="1"/>
  <c r="A1" i="4"/>
  <c r="G39" i="32"/>
  <c r="G94" i="32"/>
  <c r="I94" i="32" s="1"/>
  <c r="J94" i="32" s="1"/>
  <c r="G51" i="32"/>
  <c r="I51" i="32" s="1"/>
  <c r="J51" i="32" s="1"/>
  <c r="E4" i="41" l="1"/>
  <c r="D52" i="36"/>
  <c r="B47" i="36"/>
  <c r="A1" i="36"/>
  <c r="G84" i="32"/>
  <c r="I84" i="32" s="1"/>
  <c r="J84" i="32" s="1"/>
  <c r="G72" i="32"/>
  <c r="I72" i="32" s="1"/>
  <c r="J72" i="32" s="1"/>
  <c r="G71" i="32"/>
  <c r="I71" i="32" s="1"/>
  <c r="J71" i="32" s="1"/>
  <c r="G88" i="32"/>
  <c r="I88" i="32" s="1"/>
  <c r="J88" i="32" s="1"/>
  <c r="G82" i="32"/>
  <c r="I82" i="32" s="1"/>
  <c r="J82" i="32" s="1"/>
  <c r="G77" i="32"/>
  <c r="I77" i="32" s="1"/>
  <c r="J77" i="32" s="1"/>
  <c r="G58" i="32" l="1"/>
  <c r="G59" i="32"/>
  <c r="G60" i="32"/>
  <c r="G61" i="32"/>
  <c r="G62" i="32"/>
  <c r="G47" i="32"/>
  <c r="G67" i="32"/>
  <c r="G52" i="32"/>
  <c r="G53" i="32"/>
  <c r="G54" i="32"/>
  <c r="G68" i="32"/>
  <c r="G69" i="32"/>
  <c r="G70" i="32"/>
  <c r="G40" i="32"/>
  <c r="G63" i="32"/>
  <c r="G65" i="32"/>
  <c r="G73" i="32"/>
  <c r="G42" i="32"/>
  <c r="G74" i="32"/>
  <c r="G75" i="32"/>
  <c r="G85" i="32"/>
  <c r="G56" i="32"/>
  <c r="G78" i="32"/>
  <c r="G79" i="32"/>
  <c r="G80" i="32"/>
  <c r="G34" i="32"/>
  <c r="G35" i="32"/>
  <c r="G81" i="32"/>
  <c r="G83" i="32"/>
  <c r="G49" i="32"/>
  <c r="G50" i="32"/>
  <c r="G55" i="32"/>
  <c r="G41" i="32"/>
  <c r="G37" i="32"/>
  <c r="G36" i="32"/>
  <c r="G89" i="32"/>
  <c r="G90" i="32"/>
  <c r="G92" i="32"/>
  <c r="G93" i="32"/>
  <c r="G57" i="32"/>
  <c r="G44" i="32"/>
  <c r="G45" i="32"/>
  <c r="G46" i="32"/>
  <c r="G38" i="32"/>
  <c r="G95" i="32"/>
  <c r="G43" i="32"/>
  <c r="D52" i="4" l="1"/>
  <c r="I75" i="32" l="1"/>
  <c r="J75" i="32" s="1"/>
  <c r="B47" i="4"/>
  <c r="I59" i="32" l="1"/>
  <c r="J59" i="32" s="1"/>
  <c r="I43" i="32" l="1"/>
  <c r="J43" i="32" s="1"/>
  <c r="I95" i="32"/>
  <c r="J95" i="32" s="1"/>
  <c r="I38" i="32"/>
  <c r="J38" i="32" s="1"/>
  <c r="I46" i="32"/>
  <c r="J46" i="32" s="1"/>
  <c r="I45" i="32"/>
  <c r="J45" i="32" s="1"/>
  <c r="I44" i="32"/>
  <c r="J44" i="32" s="1"/>
  <c r="I57" i="32"/>
  <c r="J57" i="32" s="1"/>
  <c r="I93" i="32"/>
  <c r="J93" i="32" s="1"/>
  <c r="I92" i="32"/>
  <c r="J92" i="32" s="1"/>
  <c r="I90" i="32"/>
  <c r="J90" i="32" s="1"/>
  <c r="I89" i="32"/>
  <c r="J89" i="32" s="1"/>
  <c r="I36" i="32"/>
  <c r="J36" i="32" s="1"/>
  <c r="I37" i="32"/>
  <c r="J37" i="32" s="1"/>
  <c r="I41" i="32"/>
  <c r="J41" i="32" s="1"/>
  <c r="I55" i="32"/>
  <c r="J55" i="32" s="1"/>
  <c r="I50" i="32"/>
  <c r="J50" i="32" s="1"/>
  <c r="I49" i="32"/>
  <c r="J49" i="32" s="1"/>
  <c r="I83" i="32"/>
  <c r="J83" i="32" s="1"/>
  <c r="I81" i="32"/>
  <c r="J81" i="32" s="1"/>
  <c r="I35" i="32"/>
  <c r="J35" i="32" s="1"/>
  <c r="I34" i="32"/>
  <c r="J34" i="32" s="1"/>
  <c r="I80" i="32"/>
  <c r="J80" i="32" s="1"/>
  <c r="I79" i="32"/>
  <c r="J79" i="32" s="1"/>
  <c r="I78" i="32"/>
  <c r="J78" i="32" s="1"/>
  <c r="I56" i="32"/>
  <c r="J56" i="32" s="1"/>
  <c r="I85" i="32"/>
  <c r="J85" i="32" s="1"/>
  <c r="I74" i="32"/>
  <c r="J74" i="32" s="1"/>
  <c r="I42" i="32"/>
  <c r="J42" i="32" s="1"/>
  <c r="I73" i="32"/>
  <c r="J73" i="32" s="1"/>
  <c r="I65" i="32"/>
  <c r="J65" i="32" s="1"/>
  <c r="I63" i="32"/>
  <c r="J63" i="32" s="1"/>
  <c r="I40" i="32"/>
  <c r="J40" i="32" s="1"/>
  <c r="I70" i="32"/>
  <c r="J70" i="32" s="1"/>
  <c r="I69" i="32"/>
  <c r="J69" i="32" s="1"/>
  <c r="I68" i="32"/>
  <c r="J68" i="32" s="1"/>
  <c r="I54" i="32"/>
  <c r="J54" i="32" s="1"/>
  <c r="I53" i="32"/>
  <c r="J53" i="32" s="1"/>
  <c r="I52" i="32"/>
  <c r="J52" i="32" s="1"/>
  <c r="I67" i="32"/>
  <c r="J67" i="32" s="1"/>
  <c r="I47" i="32"/>
  <c r="J47" i="32" s="1"/>
  <c r="I62" i="32"/>
  <c r="J62" i="32" s="1"/>
  <c r="I61" i="32"/>
  <c r="J61" i="32" s="1"/>
  <c r="I60" i="32"/>
  <c r="J60" i="32" s="1"/>
  <c r="I58" i="32"/>
  <c r="J58" i="32" s="1"/>
  <c r="I39" i="32"/>
  <c r="J39" i="32" s="1"/>
  <c r="I29" i="32"/>
  <c r="J25" i="32" l="1"/>
  <c r="F25" i="32" s="1"/>
  <c r="F4" i="30" l="1"/>
  <c r="H5" i="36" s="1"/>
  <c r="H5" i="4" l="1"/>
</calcChain>
</file>

<file path=xl/sharedStrings.xml><?xml version="1.0" encoding="utf-8"?>
<sst xmlns="http://schemas.openxmlformats.org/spreadsheetml/2006/main" count="2130" uniqueCount="1448">
  <si>
    <t>ADENOSINE INJECTION, USP 6mg/2mL (3mg/mL) VIAL</t>
  </si>
  <si>
    <t>6mg/2mL (3mg/mL)</t>
  </si>
  <si>
    <t>2mL</t>
  </si>
  <si>
    <t>90mcg</t>
  </si>
  <si>
    <t>0409-5921-01</t>
  </si>
  <si>
    <t>AMINOPHYLLINE INJECTION, USP 250mg (25mg/mL) 10mL VIAL</t>
  </si>
  <si>
    <t>250mg (25mg/mL)</t>
  </si>
  <si>
    <t>10mL</t>
  </si>
  <si>
    <t>0143-9875-25</t>
  </si>
  <si>
    <t>AMIODARONE HYDROCHLORIDE INJECTION 150mg/3mL (50mg/mL) VIAL</t>
  </si>
  <si>
    <t>150mg/3mL (50mg/mL)</t>
  </si>
  <si>
    <t>3mL</t>
  </si>
  <si>
    <t>1mg (0.1mg/mL)</t>
  </si>
  <si>
    <t>0409-4910-34</t>
  </si>
  <si>
    <t>ATROPINE SULFATE INJECTION, USP 0.5mg (0.1 mg/mL) SYR</t>
  </si>
  <si>
    <t>0.5mg (0.1 mg/mL)</t>
  </si>
  <si>
    <t>5mL</t>
  </si>
  <si>
    <t>0409-4928-34</t>
  </si>
  <si>
    <t>1gram (100mg/mL)</t>
  </si>
  <si>
    <t>500mL</t>
  </si>
  <si>
    <t>0409-1775-10</t>
  </si>
  <si>
    <t>2.5g (250mg/mL)</t>
  </si>
  <si>
    <t>250mL</t>
  </si>
  <si>
    <t>0409-6648-02</t>
  </si>
  <si>
    <t>25grams/50mL (0.5g/mL)</t>
  </si>
  <si>
    <t>50mL</t>
  </si>
  <si>
    <t>0409-7517-16</t>
  </si>
  <si>
    <t>25grams (0.5g/mL)</t>
  </si>
  <si>
    <t>0641-1410-35</t>
  </si>
  <si>
    <t>DIGOXIN INJECTION, USP 500mcg/2mL 0.5/2mL (250mcg/mL) AMP</t>
  </si>
  <si>
    <t>500mcg/2mL 0.5/2mL (250mcg/mL)</t>
  </si>
  <si>
    <t>50mg/mL</t>
  </si>
  <si>
    <t>1mL</t>
  </si>
  <si>
    <t>0641-0376-25</t>
  </si>
  <si>
    <t>0409-6102-10</t>
  </si>
  <si>
    <t>100mg (10mg/mL)</t>
  </si>
  <si>
    <t>0409-6102-02</t>
  </si>
  <si>
    <t>FUROSEMIDE INJ., USP 20mg/2mL (10mg/mL) VIAL</t>
  </si>
  <si>
    <t>20mg/2mL (10mg/mL)</t>
  </si>
  <si>
    <t>0409-2267-20</t>
  </si>
  <si>
    <t>LABETALOL HYDROCHLORIDE INJECTION, USP 100mg/20mL (5mg/mL) VIAL</t>
  </si>
  <si>
    <t>100mg/20mL (5mg/mL)</t>
  </si>
  <si>
    <t>20mL</t>
  </si>
  <si>
    <t>LACTATED RINGER'S AND 5% DEXTROSE INJECTION, USP 1000mL BAG</t>
  </si>
  <si>
    <t>600mg/100mL</t>
  </si>
  <si>
    <t>1000mL</t>
  </si>
  <si>
    <t>0409-4904-34</t>
  </si>
  <si>
    <t>50mg/5mL</t>
  </si>
  <si>
    <t>0409-4903-34</t>
  </si>
  <si>
    <t>0409-3178-01</t>
  </si>
  <si>
    <t>1% and 1:100,000</t>
  </si>
  <si>
    <t>0409-2066-05</t>
  </si>
  <si>
    <t>100mg/5mL (20mg/mL)</t>
  </si>
  <si>
    <t>0409-1754-10</t>
  </si>
  <si>
    <t>5grams/10mL</t>
  </si>
  <si>
    <t>0.4mg/mL</t>
  </si>
  <si>
    <t>76329-3369-01</t>
  </si>
  <si>
    <t>1mg/mL</t>
  </si>
  <si>
    <t>25 tablets</t>
  </si>
  <si>
    <t>400mcg per spray</t>
  </si>
  <si>
    <t>4.9g</t>
  </si>
  <si>
    <t>0641-6078-25</t>
  </si>
  <si>
    <t>ONDANSETRON INJECTION, USP 4mg/2mL (2mg/mL) VIAL</t>
  </si>
  <si>
    <t>4mg/2mL (2mg/mL)</t>
  </si>
  <si>
    <t>0641-0928-25</t>
  </si>
  <si>
    <t>25mg/mL</t>
  </si>
  <si>
    <t>0641-1496-35</t>
  </si>
  <si>
    <t>0641-6142-25</t>
  </si>
  <si>
    <t>10mg/mL</t>
  </si>
  <si>
    <t>0641-0493-25</t>
  </si>
  <si>
    <t>100mg/2mL (50mg/mL)</t>
  </si>
  <si>
    <t>0143-9783-10</t>
  </si>
  <si>
    <t>FLUMAZENIL INJECTION, USP 1mg/10mL (0.1 mg/mL) VIAL</t>
  </si>
  <si>
    <t>1mg/10mL (0.1 mg/mL)</t>
  </si>
  <si>
    <t>0143-9784-10</t>
  </si>
  <si>
    <t>FLUMAZENIL INJECTION, USP 0.5mg/5mL (0.1mg/mL) VIAL</t>
  </si>
  <si>
    <t>0.5mg/5mL (0.1mg/mL)</t>
  </si>
  <si>
    <t>50mEq (1mEq/mL)</t>
  </si>
  <si>
    <t>0.9% 500mL</t>
  </si>
  <si>
    <t>SOLU-CORTEF® 100mg 2mL ACT-O-VIAL®</t>
  </si>
  <si>
    <t>100mg</t>
  </si>
  <si>
    <t>SOLU-CORTEF® 250mg 2mL ACT-O-VIAL®</t>
  </si>
  <si>
    <t>250mg</t>
  </si>
  <si>
    <t>0009-0047-22</t>
  </si>
  <si>
    <t>SOLU-MEDROL® 125MG PER VIAL 2mL ACT-O-VIAL®</t>
  </si>
  <si>
    <t>125mg</t>
  </si>
  <si>
    <t>0009-0039-28</t>
  </si>
  <si>
    <t>SOLU-MEDROL® 40MG PER VIAL 1mL ACT-O-VIAL®</t>
  </si>
  <si>
    <t>40mg</t>
  </si>
  <si>
    <t>0409-4887-50</t>
  </si>
  <si>
    <t>STERILE WATER FOR INJECTION, USP 50mL VIAL</t>
  </si>
  <si>
    <t>0409-4887-99</t>
  </si>
  <si>
    <t>STERILE WATER FOR INJECTION, USP 100mL VIAL</t>
  </si>
  <si>
    <t>100mL</t>
  </si>
  <si>
    <t>0409-9633-05</t>
  </si>
  <si>
    <t>10mg (2.5 mg/mL)</t>
  </si>
  <si>
    <t>4mL</t>
  </si>
  <si>
    <t>0904-5306-61</t>
  </si>
  <si>
    <t>25mg</t>
  </si>
  <si>
    <t>1 capsule</t>
  </si>
  <si>
    <t>500mg</t>
  </si>
  <si>
    <t>54365-400-07</t>
  </si>
  <si>
    <t>1.75mL</t>
  </si>
  <si>
    <t>Swabstick</t>
  </si>
  <si>
    <t>NITROGLYCERIN SUBLINGUAL TABLETS, USP 0.4mg/TABLET 25TABS</t>
  </si>
  <si>
    <t>0.4mg/tablets</t>
  </si>
  <si>
    <t>42023-159-25</t>
  </si>
  <si>
    <t>1mg/mL 1:1000</t>
  </si>
  <si>
    <t>30mg/mL</t>
  </si>
  <si>
    <t>0409-3796-01</t>
  </si>
  <si>
    <t>60mg/2mL</t>
  </si>
  <si>
    <t>0641-6146-25</t>
  </si>
  <si>
    <t>DEXAMETHASONE SODIUM PHOSPHATE INJECTION, USP 20mg/5mL (4mg/mL) VIAL</t>
  </si>
  <si>
    <t>20mg/5mL (4mg/mL)</t>
  </si>
  <si>
    <t>0.5 mEq/mL</t>
  </si>
  <si>
    <t>ATROPINE SULFATE INJECTION, USP 8mg/20mL (0.4mg/mL) 20mL VIAL</t>
  </si>
  <si>
    <t>63323-360-19</t>
  </si>
  <si>
    <t>100mg/mL</t>
  </si>
  <si>
    <t>42023-0164-25</t>
  </si>
  <si>
    <t>20 UNITS PER mL</t>
  </si>
  <si>
    <t>0409-7809-22</t>
  </si>
  <si>
    <t>DOPAMINE HYDROCHLORIDE IN 5% DEXTROSE INJECTION, USP 400mg 250mL BAG</t>
  </si>
  <si>
    <t>400mg</t>
  </si>
  <si>
    <t>0409-7248-03</t>
  </si>
  <si>
    <t>6% and 0.9%</t>
  </si>
  <si>
    <t>0.9% PER 100mL</t>
  </si>
  <si>
    <t>42023-216-25</t>
  </si>
  <si>
    <t>50 mg/mL</t>
  </si>
  <si>
    <t>0409-4277-02</t>
  </si>
  <si>
    <t>1000mg/50mL (20mg/mL)</t>
  </si>
  <si>
    <t>0409-2347-32</t>
  </si>
  <si>
    <t>DOBUTAMINE IN 5% DEXTROSE INJECTION, USP 500mg 250mL BAG</t>
  </si>
  <si>
    <t>LACTATED RINGER'S INJECTION, USP 1000mL BAG</t>
  </si>
  <si>
    <t>1gram/10mL TOTAL (100mg/mL)</t>
  </si>
  <si>
    <t>25mg/5mL (5 mg/mL</t>
  </si>
  <si>
    <t>FUROSEMIDE INJECTION, USP 40mg/4mL (10 mg/mL) 4mL VIAL</t>
  </si>
  <si>
    <t>0409-2344-02</t>
  </si>
  <si>
    <t>DOBUTAMINE INJECTION, USP 250mg PER 20mL VIAL</t>
  </si>
  <si>
    <t>250mg PER 20mL</t>
  </si>
  <si>
    <t>0143-9872-10</t>
  </si>
  <si>
    <t>PROPRANOLOL HYDROCHLORIDE INJECTION, USP 1mg/mL 1mL VIAL</t>
  </si>
  <si>
    <t>0517-0401-25</t>
  </si>
  <si>
    <t>ATROPINE SULFATE INJECTION, USP 0.4mg/mL 1mL VIAL</t>
  </si>
  <si>
    <t>0409-5922-01</t>
  </si>
  <si>
    <t>0641-0367-25</t>
  </si>
  <si>
    <t>NAME</t>
  </si>
  <si>
    <t>STRENGTH</t>
  </si>
  <si>
    <t>SIZE</t>
  </si>
  <si>
    <t xml:space="preserve">Facility Name </t>
  </si>
  <si>
    <t>Certification #</t>
  </si>
  <si>
    <t>State License #</t>
  </si>
  <si>
    <t>DEA License #</t>
  </si>
  <si>
    <t>QTY Needed</t>
  </si>
  <si>
    <t>NEW FACILITY</t>
  </si>
  <si>
    <t>EXISTING FACILITY</t>
  </si>
  <si>
    <t>Column1</t>
  </si>
  <si>
    <t>Please Select</t>
  </si>
  <si>
    <t>ORIGINAL MANUFACTURER NDC #</t>
  </si>
  <si>
    <r>
      <t xml:space="preserve">MCSR # </t>
    </r>
    <r>
      <rPr>
        <i/>
        <sz val="10"/>
        <rFont val="Calibri"/>
        <family val="2"/>
        <scheme val="minor"/>
      </rPr>
      <t>(MA only)</t>
    </r>
  </si>
  <si>
    <r>
      <t>*</t>
    </r>
    <r>
      <rPr>
        <b/>
        <sz val="11"/>
        <color indexed="8"/>
        <rFont val="Calibri"/>
        <family val="2"/>
        <scheme val="minor"/>
      </rPr>
      <t>Please Note</t>
    </r>
    <r>
      <rPr>
        <sz val="11"/>
        <color indexed="8"/>
        <rFont val="Calibri"/>
        <family val="2"/>
        <scheme val="minor"/>
      </rPr>
      <t>: Quotes expire 30 days from original date of quote.</t>
    </r>
  </si>
  <si>
    <t xml:space="preserve">Crash Cart Welcome Kit </t>
  </si>
  <si>
    <t>Ship to Address</t>
  </si>
  <si>
    <t xml:space="preserve">Dr.'s Full Name </t>
  </si>
  <si>
    <t xml:space="preserve">Crash Cart Auto-Replenishment Program </t>
  </si>
  <si>
    <r>
      <t xml:space="preserve">*Healthfirst may supply an equivalent medication type which may be from an alternate manufacturer or an alternate form factor </t>
    </r>
    <r>
      <rPr>
        <i/>
        <sz val="10"/>
        <color indexed="8"/>
        <rFont val="Calibri"/>
        <family val="2"/>
        <scheme val="minor"/>
      </rPr>
      <t>(e.g.: one 10mL vial may be substituted for two 5mL vials)</t>
    </r>
    <r>
      <rPr>
        <sz val="11"/>
        <color indexed="8"/>
        <rFont val="Calibri"/>
        <family val="2"/>
        <scheme val="minor"/>
      </rPr>
      <t xml:space="preserve">. All such substitutions will be the equivalent medication formulation, volume, strength and dose                                                                                                                                                                                                                                                                                                            </t>
    </r>
  </si>
  <si>
    <t xml:space="preserve">*Customer confirms that they have all licenses, permits and certifications needed to purchase and dispense medications. The customer agrees to notify Healthfirst immediately of any changes to the below information, including any changes to or loss of any applicable licenses, permits and certifications . </t>
  </si>
  <si>
    <t>81mg</t>
  </si>
  <si>
    <t>0904-6794-89</t>
  </si>
  <si>
    <t>Customer Contact Name</t>
  </si>
  <si>
    <t>Distributor Ship to Account #</t>
  </si>
  <si>
    <t>Distributor Name (if purchasing through distributor)</t>
  </si>
  <si>
    <t>If new facility, specify opening date</t>
  </si>
  <si>
    <t>Sales Rep Name</t>
  </si>
  <si>
    <t>Sales Rep Email</t>
  </si>
  <si>
    <t>Customer Information</t>
  </si>
  <si>
    <t>Distributor, GPO and Sales Rep Information</t>
  </si>
  <si>
    <t>Crash Cart Identifier (Name, Number or Location)</t>
  </si>
  <si>
    <t>GPO Contract Number</t>
  </si>
  <si>
    <t>GPO Name</t>
  </si>
  <si>
    <t>*Crash Cart Auto-Replenishment Program includes replacement of used medications for up to two emergency event uses per cart,  per enrollment year.</t>
  </si>
  <si>
    <t>Instructions for Enrollment:</t>
  </si>
  <si>
    <t>Reference</t>
  </si>
  <si>
    <t>Parent Account #</t>
  </si>
  <si>
    <t>Customer Contact Phone #</t>
  </si>
  <si>
    <t>Customer Contact Email</t>
  </si>
  <si>
    <t>Sales Rep Phone #</t>
  </si>
  <si>
    <r>
      <t xml:space="preserve">New or Existing Facility? </t>
    </r>
    <r>
      <rPr>
        <i/>
        <sz val="10"/>
        <rFont val="Calibri"/>
        <family val="2"/>
        <scheme val="minor"/>
      </rPr>
      <t>Please specify</t>
    </r>
  </si>
  <si>
    <r>
      <t>Crash Cart Address</t>
    </r>
    <r>
      <rPr>
        <b/>
        <sz val="10"/>
        <rFont val="Calibri"/>
        <family val="2"/>
        <scheme val="minor"/>
      </rPr>
      <t xml:space="preserve"> </t>
    </r>
    <r>
      <rPr>
        <i/>
        <sz val="10"/>
        <rFont val="Calibri"/>
        <family val="2"/>
        <scheme val="minor"/>
      </rPr>
      <t>(if different than ship to)</t>
    </r>
  </si>
  <si>
    <t>Missing information may delay the order.</t>
  </si>
  <si>
    <t>20mg/mL</t>
  </si>
  <si>
    <t>HYDRALAZINE HYDROCHLORIDE INJECTION, USP 20mg/mL 1mL VIAL</t>
  </si>
  <si>
    <t>Ext. Price</t>
  </si>
  <si>
    <t>Included</t>
  </si>
  <si>
    <t>Pharma return and disposal of expired/used meds</t>
  </si>
  <si>
    <t>Total Annual Price</t>
  </si>
  <si>
    <t>OnTraq Medication Replenishment Service and Status Dashboard Software</t>
  </si>
  <si>
    <t>Shipping and Handling</t>
  </si>
  <si>
    <t>QUICK QUOTE FORM Version 5</t>
  </si>
  <si>
    <t>https://www.healthfirst.com/store/medications/</t>
  </si>
  <si>
    <t>PRICING SUMMARY&gt;&gt;&gt;&gt;&gt;&gt;&gt;&gt;</t>
  </si>
  <si>
    <t>CCAR Quick Quote Calculator</t>
  </si>
  <si>
    <t>*Please Note: Refrigerants require special handling &amp; will be shipped in a separate box.</t>
  </si>
  <si>
    <t xml:space="preserve"> Quote and Pricing Summary </t>
  </si>
  <si>
    <t>New or Existing Facility? Please specify</t>
  </si>
  <si>
    <t>Crash Cart Address (if different than ship to)</t>
  </si>
  <si>
    <t>Point of Contact for Crash Cart (if different)</t>
  </si>
  <si>
    <t>Customer Point of Contact Email (for shipment notifications &amp; recalls)</t>
  </si>
  <si>
    <t xml:space="preserve">Customer shall review and acknowledge the accuracy of the medication formulary.  </t>
  </si>
  <si>
    <t>To place and order, complete the required customer information section below.</t>
  </si>
  <si>
    <t>Review and acknowledge Terms and Conditions, the click "submit order".</t>
  </si>
  <si>
    <t>Quote is valid for 30 days</t>
  </si>
  <si>
    <t xml:space="preserve">Annual Cost:   </t>
  </si>
  <si>
    <t>By typing your name, you are providing your digital signature.</t>
  </si>
  <si>
    <t>(SCROLL down for TERMS AND CONDITIONS)</t>
  </si>
  <si>
    <t>Step 1</t>
  </si>
  <si>
    <t>Step 2</t>
  </si>
  <si>
    <t>Step 3</t>
  </si>
  <si>
    <t>60842-022-01</t>
  </si>
  <si>
    <t>60842-023-01</t>
  </si>
  <si>
    <t xml:space="preserve">IF YOUR FORMULARY DOES NOT MEET THE MINIMUM, Individual Medications can be purchased online at </t>
  </si>
  <si>
    <t>0536-1054-29</t>
  </si>
  <si>
    <t>Sign:</t>
  </si>
  <si>
    <t>Submit to: ccar@statkit.com</t>
  </si>
  <si>
    <t xml:space="preserve">HealthFirst Crash Cart Auto-Replenishment Program </t>
  </si>
  <si>
    <t>15g</t>
  </si>
  <si>
    <t>28595-120-49</t>
  </si>
  <si>
    <t>Healthfirst</t>
  </si>
  <si>
    <t>Henry Schein</t>
  </si>
  <si>
    <t xml:space="preserve">Henry Schein Crash Cart Auto-Replenishment Program </t>
  </si>
  <si>
    <t xml:space="preserve">Medline Crash Cart Auto-Replenishment Program </t>
  </si>
  <si>
    <t>Medline</t>
  </si>
  <si>
    <r>
      <t>1.</t>
    </r>
    <r>
      <rPr>
        <sz val="7"/>
        <color indexed="8"/>
        <rFont val="Times New Roman"/>
        <family val="1"/>
      </rPr>
      <t xml:space="preserve">    </t>
    </r>
    <r>
      <rPr>
        <b/>
        <sz val="14"/>
        <color indexed="8"/>
        <rFont val="Arial"/>
        <family val="2"/>
      </rPr>
      <t>Subscription.</t>
    </r>
    <r>
      <rPr>
        <sz val="14"/>
        <color indexed="8"/>
        <rFont val="Arial"/>
        <family val="2"/>
      </rPr>
      <t xml:space="preserve">  Customer hereby enrolls in and subscribes to the HealthFirst Crash Cart Auto-Replenishment Membership Program described in the Agreement (“</t>
    </r>
    <r>
      <rPr>
        <b/>
        <sz val="14"/>
        <color indexed="8"/>
        <rFont val="Arial"/>
        <family val="2"/>
      </rPr>
      <t>Program</t>
    </r>
    <r>
      <rPr>
        <sz val="14"/>
        <color indexed="8"/>
        <rFont val="Arial"/>
        <family val="2"/>
      </rPr>
      <t>”) with respect to the Medications identified in the Medication List referenced in the Form Agreement (“</t>
    </r>
    <r>
      <rPr>
        <b/>
        <sz val="14"/>
        <color indexed="8"/>
        <rFont val="Arial"/>
        <family val="2"/>
      </rPr>
      <t>Products</t>
    </r>
    <r>
      <rPr>
        <sz val="14"/>
        <color indexed="8"/>
        <rFont val="Arial"/>
        <family val="2"/>
      </rPr>
      <t>”) and carried on the Customer Crash Cart(s) identified in the Form Agreement (“</t>
    </r>
    <r>
      <rPr>
        <b/>
        <sz val="14"/>
        <color indexed="8"/>
        <rFont val="Arial"/>
        <family val="2"/>
      </rPr>
      <t>Customer Crash Carts</t>
    </r>
    <r>
      <rPr>
        <sz val="14"/>
        <color indexed="8"/>
        <rFont val="Arial"/>
        <family val="2"/>
      </rPr>
      <t xml:space="preserve">”) </t>
    </r>
  </si>
  <si>
    <r>
      <t>2.</t>
    </r>
    <r>
      <rPr>
        <sz val="7"/>
        <color indexed="8"/>
        <rFont val="Times New Roman"/>
        <family val="1"/>
      </rPr>
      <t xml:space="preserve">    </t>
    </r>
    <r>
      <rPr>
        <b/>
        <sz val="14"/>
        <color indexed="8"/>
        <rFont val="Arial"/>
        <family val="2"/>
      </rPr>
      <t xml:space="preserve">Term and Termination.  </t>
    </r>
    <r>
      <rPr>
        <sz val="14"/>
        <color indexed="8"/>
        <rFont val="Arial"/>
        <family val="2"/>
      </rPr>
      <t>The initial minimum twelve (12) month Program term is specified on the Form Agreement (“</t>
    </r>
    <r>
      <rPr>
        <b/>
        <sz val="14"/>
        <color indexed="8"/>
        <rFont val="Arial"/>
        <family val="2"/>
      </rPr>
      <t>Initial Term</t>
    </r>
    <r>
      <rPr>
        <sz val="14"/>
        <color indexed="8"/>
        <rFont val="Arial"/>
        <family val="2"/>
      </rPr>
      <t>”).  This Agreement shall automatically renew for successive one (1) year terms (each, a “</t>
    </r>
    <r>
      <rPr>
        <b/>
        <sz val="14"/>
        <color indexed="8"/>
        <rFont val="Arial"/>
        <family val="2"/>
      </rPr>
      <t>Renewal Term</t>
    </r>
    <r>
      <rPr>
        <sz val="14"/>
        <color indexed="8"/>
        <rFont val="Arial"/>
        <family val="2"/>
      </rPr>
      <t>” and together with the Initial Term, the “</t>
    </r>
    <r>
      <rPr>
        <b/>
        <sz val="14"/>
        <color indexed="8"/>
        <rFont val="Arial"/>
        <family val="2"/>
      </rPr>
      <t>Term</t>
    </r>
    <r>
      <rPr>
        <sz val="14"/>
        <color indexed="8"/>
        <rFont val="Arial"/>
        <family val="2"/>
      </rPr>
      <t>”) unless either Party terminates the Agreement by written notice provided to the other Party at least 60 days’ prior to the start of a Renewal Period. Either Party may terminate this Agreement, with or without cause, or upon the other Party’s material breach if the breaching Party fails to cure such breach within the thirty (30) day period following notice. Additionally, HEALTHFIRST may terminate this Agreement at any time if it has reason to believe that Customer may be unable to continue to pay the Membership Fee or believes the Program or any of its or HealthFirst’s activities hereunder may be inconsistent with applicable laws and/or regulations.</t>
    </r>
  </si>
  <si>
    <r>
      <t>(b)</t>
    </r>
    <r>
      <rPr>
        <sz val="7"/>
        <color indexed="8"/>
        <rFont val="Times New Roman"/>
        <family val="1"/>
      </rPr>
      <t xml:space="preserve"> </t>
    </r>
    <r>
      <rPr>
        <sz val="14"/>
        <color indexed="8"/>
        <rFont val="Arial"/>
        <family val="2"/>
      </rPr>
      <t>Payments of the Membership Fee shall be made on an annual basis. Except as set forth in this Agreement, Membership Fees are non-refundable and Customer agrees to pay the total amount of the annual Membership Fee for each 12 month period of the Initial Term and any Renewal Terms regardless of whether Customer continues to use the Program during any such 12 month period or discontinues such use at any time during any such 12 month period. Customer hereby authorizes HEALTHFIRST to charge Customer’s chosen payment method upon commencement of this Agreement, and again at the beginning of any subsequent Renewal Term. The Membership Fee does not include any applicable taxes, which shall be Customer’s responsibility. Late payments will be subject to interest at the lower of the 1.5% per month or the highest amount per month allowed by law.</t>
    </r>
  </si>
  <si>
    <r>
      <t>4.</t>
    </r>
    <r>
      <rPr>
        <sz val="7"/>
        <color indexed="8"/>
        <rFont val="Times New Roman"/>
        <family val="1"/>
      </rPr>
      <t xml:space="preserve">    </t>
    </r>
    <r>
      <rPr>
        <b/>
        <sz val="14"/>
        <color indexed="8"/>
        <rFont val="Arial"/>
        <family val="2"/>
      </rPr>
      <t xml:space="preserve">Ownership. </t>
    </r>
    <r>
      <rPr>
        <sz val="14"/>
        <color indexed="8"/>
        <rFont val="Arial"/>
        <family val="2"/>
      </rPr>
      <t>HealthFirst (or their designees)</t>
    </r>
    <r>
      <rPr>
        <b/>
        <sz val="14"/>
        <color indexed="8"/>
        <rFont val="Arial"/>
        <family val="2"/>
      </rPr>
      <t xml:space="preserve"> </t>
    </r>
    <r>
      <rPr>
        <sz val="14"/>
        <color indexed="8"/>
        <rFont val="Arial"/>
        <family val="2"/>
      </rPr>
      <t xml:space="preserve">own all intellectual and proprietary rights associated with Program and the Program Products and Services.  As such, Customer may not modify, reproduce, distribute, create derivative works or adaptations of, publicly display or in any way exploit the Program or the Program Products and Services, including the Products and Software in whole or in part except as expressly authorized by Customer. </t>
    </r>
  </si>
  <si>
    <r>
      <t>5.</t>
    </r>
    <r>
      <rPr>
        <sz val="7"/>
        <color indexed="8"/>
        <rFont val="Times New Roman"/>
        <family val="1"/>
      </rPr>
      <t xml:space="preserve">    </t>
    </r>
    <r>
      <rPr>
        <b/>
        <sz val="14"/>
        <color indexed="8"/>
        <rFont val="Arial"/>
        <family val="2"/>
      </rPr>
      <t xml:space="preserve">Warranties, Disclaimers, and Limitations of Liability.  </t>
    </r>
    <r>
      <rPr>
        <sz val="14"/>
        <color indexed="8"/>
        <rFont val="Arial"/>
        <family val="2"/>
      </rPr>
      <t>THE PROGRAM AND THE PROGRAM PRODUCTS AND SERVICES, INCLUDING THE SOFTWARE AND THE PRODUCTS, ARE PROVIDED ON AN “</t>
    </r>
    <r>
      <rPr>
        <b/>
        <sz val="14"/>
        <color indexed="8"/>
        <rFont val="Arial"/>
        <family val="2"/>
      </rPr>
      <t>AS IS</t>
    </r>
    <r>
      <rPr>
        <sz val="14"/>
        <color indexed="8"/>
        <rFont val="Arial"/>
        <family val="2"/>
      </rPr>
      <t xml:space="preserve">” BASIS WITHOUT ANY WARRANTIES OF ANY KIND, EXPRESS, STATUTORY OR IMPLIED, INCLUDING WITHOUT LIMITATION, IMPLIED WARRANTIES OF MERCHANTIABILITY, FITNESS FOR A PARTICULAR PURPOSE OR NON-INFRINGEMENT.  HEALTHFIRST MAKES NO REPRESENTATION OR WARRANTY THAT THE PROGRAM OR THE PROGRAM PRODUCTS AND SERVICES, INCLUDING THE SOFTWARE AND THE PRODUCTS, WILL MEET CUSTOMER’S REQUIREMENTS OR EXPECTATIONS OR THAT RESULTS FROM USE OF THE PROGRAM OR THE PROGRAM PRODUCTS AND SERVICES, INCLUDING THE SOFTWARE AND THE PRODUCTS, WILL BE ACCURATE, RELIABLE OR SUITABLE FOR CUSTOMER PURPOSES.  </t>
    </r>
  </si>
  <si>
    <t xml:space="preserve">IN NO EVENT SHALL HEALTHFIRST BE LIABLE TO A CUSTOMER WITH RESPECT TO THE PROGRAM PRODUCTS AND SERVICES, INCLUDING THE SOFTWARE AND THE PRODUCTS, FOR ANY (A) INDIRECT, SPECIAL, INCIDENTAL, PUNITIVE, EXEMPLARY, RELIANCE OR CONSEQUENTIAL DAMAGES, (B) LOSS OF PROFITS, (C) BUSINESS INTERRUPTION, (D) LOSS OF OR DAMAGE TO REPUTATION OF ANY PARTY, OR (E) ANY DAMAGES AWARDED IN ANY DISPUTE BETWEEN CUSTOMER AND ANY THIRD PARTY.    </t>
  </si>
  <si>
    <t>HEALTHFIRST’S (AND THEIR AFFILIATES’) MAXIMUM COMBINED AGGREGATE LIABILITY TO CUSTOMER FOR ANY CLAIMS, DAMAGES, INJURIES OR CAUSES WHATSOEVER ARISING OUT OF OR RELATING TO THIS AGREEMENT AND/OR PROGRAM PRODUCTS AND SERVICES, INCLUDING THE SOFTWARE AND THE PRODUCTS, AND REGARDLESS OF THE FORM OF ACTION (WHETHER SUCH LIABILITY ARISES DUE TO NEGLIGENCE, BREACH OF CONTRACT, MISREPRESENTATION OR FOR ANY OTHER REASON), WILL AT ALL TIMES BE LIMITED TO THE GREATER OF (A) THE AMOUNT PAID, IF ANY, BY CUSTOMER TO HEALTHFIRST IN CONNECTION WITH THE  PROGRAM IN THE 12 MONTHS PRIOR TO THE ACTION GIVING RISE TO LIABILITY OR (B) US $100.00.</t>
  </si>
  <si>
    <r>
      <t>6.</t>
    </r>
    <r>
      <rPr>
        <sz val="7"/>
        <color indexed="8"/>
        <rFont val="Times New Roman"/>
        <family val="1"/>
      </rPr>
      <t xml:space="preserve">    </t>
    </r>
    <r>
      <rPr>
        <b/>
        <sz val="14"/>
        <color indexed="8"/>
        <rFont val="Arial"/>
        <family val="2"/>
      </rPr>
      <t xml:space="preserve">Indemnity.  </t>
    </r>
    <r>
      <rPr>
        <sz val="14"/>
        <color indexed="8"/>
        <rFont val="Arial"/>
        <family val="2"/>
      </rPr>
      <t xml:space="preserve">Customer agrees to defend, indemnify and hold harmless HealthFirst and each of their respective directors, officers, employees, affiliates, and agents from and against all damages, costs, liabilities and expenses (including reasonable attorneys’ fees) incurred in connection with any claim or demand made by any third party arising out of: (i) Customer’s (or any third party’s) use of or access to Customer’s Program membership or account or the Program Products and Services, including the Products and Software, other than in accordance with this Agreement, (ii) Customer’s or any Third Party’s negligence, willful misconduct, violation of applicable laws or breach of this Agreement, or (iii) the infringement by Customer or any Third Party of any intellectual property or other right of any person or entity. HEALTHFIRST reserves the right, at Customer’s expense, to assume the exclusive defense and control of any matter for which Customer is required to indemnify HealthFirst hereunder and Customer agrees to cooperate with our defense of these claims.  </t>
    </r>
  </si>
  <si>
    <r>
      <t>7.</t>
    </r>
    <r>
      <rPr>
        <sz val="7"/>
        <color indexed="8"/>
        <rFont val="Times New Roman"/>
        <family val="1"/>
      </rPr>
      <t xml:space="preserve">    </t>
    </r>
    <r>
      <rPr>
        <b/>
        <sz val="14"/>
        <color indexed="8"/>
        <rFont val="Arial"/>
        <family val="2"/>
      </rPr>
      <t xml:space="preserve">Electronic Communications. </t>
    </r>
    <r>
      <rPr>
        <sz val="14"/>
        <color indexed="8"/>
        <rFont val="Arial"/>
        <family val="2"/>
      </rPr>
      <t>The communications between Customer and HealthFirst may be via electronic means, whether via posting on any websites or communications with Customer via e-mail.  For contractual purposes, Customer (1) consents to receive communications from HealthFirst in an electronic form; and (2) agree that all terms and conditions, agreements, notices, disclosures, and other communications that HealthFirst provides to Customer electronically satisfy any legal requirement that such communications would satisfy if it were to be in writing.  The foregoing does not affect Customer’s statutory rights.</t>
    </r>
  </si>
  <si>
    <r>
      <t>8.</t>
    </r>
    <r>
      <rPr>
        <sz val="7"/>
        <color indexed="8"/>
        <rFont val="Times New Roman"/>
        <family val="1"/>
      </rPr>
      <t xml:space="preserve">    </t>
    </r>
    <r>
      <rPr>
        <b/>
        <sz val="14"/>
        <color indexed="8"/>
        <rFont val="Arial"/>
        <family val="2"/>
      </rPr>
      <t>Cost Reporting</t>
    </r>
    <r>
      <rPr>
        <sz val="14"/>
        <color indexed="8"/>
        <rFont val="Arial"/>
        <family val="2"/>
      </rPr>
      <t>. The costs for any replenished or replaced Products in Customer Crash Cart units covered by this Agreement (which Products are limited to those Products listed in the Medication List included in this Agreement which are replenished solely due to expiration and/or replaced solely due to usage during an Emergency Event) are included in the cost of each Customer Crash Cart unit and paid for through Customer’s Membership Fees. There is no individual charge or cost for replenished Products, other than as being part of the applicable Customer Crash Cart unit.  Customer acknowledges that it will not bill or invoice third party payers including Medicare, Medicaid, TRICARE, CHIP or any other state or federal health care programs separately for any replenished Products, nor list individual costs for replenished Products (apart from the total cost of the Customer Crash Cart units on which such replenished Products are carried) on any cost reports submitted to any such third party payers.</t>
    </r>
  </si>
  <si>
    <r>
      <t>9.</t>
    </r>
    <r>
      <rPr>
        <sz val="7"/>
        <color indexed="8"/>
        <rFont val="Times New Roman"/>
        <family val="1"/>
      </rPr>
      <t xml:space="preserve">    </t>
    </r>
    <r>
      <rPr>
        <b/>
        <sz val="14"/>
        <color indexed="8"/>
        <rFont val="Arial"/>
        <family val="2"/>
      </rPr>
      <t>Miscellaneous.</t>
    </r>
    <r>
      <rPr>
        <sz val="14"/>
        <color indexed="8"/>
        <rFont val="Arial"/>
        <family val="2"/>
      </rPr>
      <t xml:space="preserve"> This Agreement shall be governed by the laws of the State of New York, without reference to conflict of laws principles.  The failure of HEALTHFIRST to exercise in any respect any right provided for herein shall not be deemed a waiver of that or any further rights hereunder. HealthFirst shall be liable for any failure to perform its obligations hereunder and/or with respect to the Program Products and Services where such failure results from any cause beyond its reasonable control, including, but not limited to, mechanical, electronic, or communications failure or degradation. If any provision of this Agreement is found to be unenforceable, invalid or illegal, that provision shall be limited or eliminated to the minimum extent necessary so that this Agreement shall otherwise remain in full force and effect and be enforceable. This Agreement is not assignable, transferable or sub-licensable by Customer. Customer agrees that this Agreement, and the documents and materials incorporated herein by reference, are the complete and exclusive statement of the mutual understanding of Customer and Customer, and supersede all previous written and oral agreements, communications and other understandings relating to the subject matter of this Agreement. No agency, partnership, joint venture, or other relationship is created as a result of this Agreement and neither Customer nor the Customer shall have any authority of any kind to bind the other in any respect whatsoever. Any notices to HealthFirst shall include a copy to General Counsel at 135 Duryea Road, Melville, New York, 11797; Attn: General Counsel; Fax: (631) 843-5660.</t>
    </r>
  </si>
  <si>
    <r>
      <t xml:space="preserve">HealthFirst Crash Cart Auto-Replenishment Program Membership Agreement
Terms and Conditions
</t>
    </r>
    <r>
      <rPr>
        <sz val="14"/>
        <color rgb="FF000000"/>
        <rFont val="Arial"/>
        <family val="2"/>
      </rPr>
      <t>These Terms and Conditions (“</t>
    </r>
    <r>
      <rPr>
        <b/>
        <sz val="14"/>
        <color rgb="FF000000"/>
        <rFont val="Arial"/>
        <family val="2"/>
      </rPr>
      <t>Terms and Conditions</t>
    </r>
    <r>
      <rPr>
        <sz val="14"/>
        <color rgb="FF000000"/>
        <rFont val="Arial"/>
        <family val="2"/>
      </rPr>
      <t>”) are incorporated into and made a part of the HealthFirst Crash Cart Auto-Replenishment Membership Agreement to which these Terms and Conditions are collectively referred to the “</t>
    </r>
    <r>
      <rPr>
        <b/>
        <sz val="14"/>
        <color rgb="FF000000"/>
        <rFont val="Arial"/>
        <family val="2"/>
      </rPr>
      <t>Agreement</t>
    </r>
    <r>
      <rPr>
        <sz val="14"/>
        <color rgb="FF000000"/>
        <rFont val="Arial"/>
        <family val="2"/>
      </rPr>
      <t>”), which Agreement is effective as of the date set forth on the Form Agreement (the “</t>
    </r>
    <r>
      <rPr>
        <b/>
        <sz val="14"/>
        <color rgb="FF000000"/>
        <rFont val="Arial"/>
        <family val="2"/>
      </rPr>
      <t>Effective</t>
    </r>
    <r>
      <rPr>
        <sz val="14"/>
        <color rgb="FF000000"/>
        <rFont val="Arial"/>
        <family val="2"/>
      </rPr>
      <t xml:space="preserve"> </t>
    </r>
    <r>
      <rPr>
        <b/>
        <sz val="14"/>
        <color rgb="FF000000"/>
        <rFont val="Arial"/>
        <family val="2"/>
      </rPr>
      <t>Date</t>
    </r>
    <r>
      <rPr>
        <sz val="14"/>
        <color rgb="FF000000"/>
        <rFont val="Arial"/>
        <family val="2"/>
      </rPr>
      <t>”) and is between the customer identified on the From (“</t>
    </r>
    <r>
      <rPr>
        <b/>
        <sz val="14"/>
        <color rgb="FF000000"/>
        <rFont val="Arial"/>
        <family val="2"/>
      </rPr>
      <t>Customer</t>
    </r>
    <r>
      <rPr>
        <sz val="14"/>
        <color rgb="FF000000"/>
        <rFont val="Arial"/>
        <family val="2"/>
      </rPr>
      <t>”) and HF Acquisition Co., LLC (“</t>
    </r>
    <r>
      <rPr>
        <b/>
        <sz val="14"/>
        <color rgb="FF000000"/>
        <rFont val="Arial"/>
        <family val="2"/>
      </rPr>
      <t>HealthFirst</t>
    </r>
    <r>
      <rPr>
        <sz val="14"/>
        <color rgb="FF000000"/>
        <rFont val="Arial"/>
        <family val="2"/>
      </rPr>
      <t>”) (each, a “</t>
    </r>
    <r>
      <rPr>
        <b/>
        <sz val="14"/>
        <color rgb="FF000000"/>
        <rFont val="Arial"/>
        <family val="2"/>
      </rPr>
      <t>Party</t>
    </r>
    <r>
      <rPr>
        <sz val="14"/>
        <color rgb="FF000000"/>
        <rFont val="Arial"/>
        <family val="2"/>
      </rPr>
      <t>” and collectively, the “</t>
    </r>
    <r>
      <rPr>
        <b/>
        <sz val="14"/>
        <color rgb="FF000000"/>
        <rFont val="Arial"/>
        <family val="2"/>
      </rPr>
      <t>Parties</t>
    </r>
    <r>
      <rPr>
        <sz val="14"/>
        <color rgb="FF000000"/>
        <rFont val="Arial"/>
        <family val="2"/>
      </rPr>
      <t xml:space="preserve">”).  Capitalized terms not otherwise defined in these Terms and Conditions shall have the meaning set forth in the Form Agreement. The Parties agree as follows:  </t>
    </r>
  </si>
  <si>
    <t>CHECK BOX- acknowledge Terms and Conditions</t>
  </si>
  <si>
    <r>
      <t>3.    Membership Fees; Payment Terms. 
(a)</t>
    </r>
    <r>
      <rPr>
        <sz val="7"/>
        <color indexed="8"/>
        <rFont val="Times New Roman"/>
        <family val="1"/>
      </rPr>
      <t xml:space="preserve">  </t>
    </r>
    <r>
      <rPr>
        <sz val="14"/>
        <color indexed="8"/>
        <rFont val="Arial"/>
        <family val="2"/>
      </rPr>
      <t>The membership fee for the Program (“</t>
    </r>
    <r>
      <rPr>
        <b/>
        <sz val="14"/>
        <color indexed="8"/>
        <rFont val="Arial"/>
        <family val="2"/>
      </rPr>
      <t>Membership Fee</t>
    </r>
    <r>
      <rPr>
        <sz val="14"/>
        <color indexed="8"/>
        <rFont val="Arial"/>
        <family val="2"/>
      </rPr>
      <t>”) for the</t>
    </r>
    <r>
      <rPr>
        <b/>
        <sz val="14"/>
        <color indexed="8"/>
        <rFont val="Arial"/>
        <family val="2"/>
      </rPr>
      <t xml:space="preserve"> </t>
    </r>
    <r>
      <rPr>
        <sz val="14"/>
        <color indexed="8"/>
        <rFont val="Arial"/>
        <family val="2"/>
      </rPr>
      <t>Initial Term</t>
    </r>
    <r>
      <rPr>
        <b/>
        <sz val="14"/>
        <color indexed="8"/>
        <rFont val="Arial"/>
        <family val="2"/>
      </rPr>
      <t xml:space="preserve"> </t>
    </r>
    <r>
      <rPr>
        <sz val="14"/>
        <color indexed="8"/>
        <rFont val="Arial"/>
        <family val="2"/>
      </rPr>
      <t xml:space="preserve">is set forth on the Form Agreement. HEALTHFIRST reserves the right to change the Membership Fee pricing and billing methods applicable to any Renewal Term by providing notice to Customer at least thirty (30) days prior to the start of such applicable Renewal Period Date; provided, however, that HEALTHFIRST reserves the right to increase the Membership Fee at any time after the Initial Term upon thirty (30) days’ notice to Customer to reflect any increases in its costs for providing the Program to Customer. </t>
    </r>
  </si>
  <si>
    <t>-</t>
  </si>
  <si>
    <t xml:space="preserve">These Terms and Conditions (“Terms and Conditions”) are incorporated into and made a part of the Henry Schein Crash Cart Auto‐ Replenishment Membership Form  (“Form Agreement”) to which these Terms and Conditions are attached (the Form Agreement and these Terms and Conditions collectively referred to the “Agreement”), which Agreement is effective as of the date set forth on the Form Agreement (the “Effective Date”) and is between the customer identified on the Form Agreement  (“Customer”) and Henry Schein, Inc. (“HSI”) and HF Acquisition Co., LLC (“HealthFirst”) (each, a “Party” and collectively, the “Parties”). Capitalized terms not otherwise defined in these Terms and Conditions shall have the meaning set forth in the Form Agreement. The Parties agree as follows: </t>
  </si>
  <si>
    <t xml:space="preserve">1.  Subscription. Customer hereby enrolls in and subscribes to the Henry Schein Crash Cart Auto‐Replenishment Membership Program described in the Agreement (“Program”) with respect to the Medications identified in the Medication List referenced in the Form Agreement (“Medications” or “Products”) and carried on the Customer Crash Cart(s) identified in the Form Agreement (“Customer Crash Carts”). </t>
  </si>
  <si>
    <t>2.  Term and Termination. The initial minimum twelve (12) month Program term is specified on the Form Agreement (“Initial Term”). This Agreement shall automatically renew for successive one (1) year terms (each, a “Renewal Term” and together with the Initial Term, the “Term”) unless either Party terminates the Agreement by written notice provided to the other Party at least 60 days’ prior to the start of a Renewal Period. Either Party may terminate this Agreement upon the other Party’s material breach if the breaching Party fails to cure such breach within the thirty (30) day period following notice. Additionally, HSI may terminate this Agreement at any time if it has reason to believe that Customer may be unable to continue to pay the Membership Fee or believes the Program or any of its or HealthFirst’s activities hereunder may be inconsistent with applicable laws and/or regulations.</t>
  </si>
  <si>
    <t xml:space="preserve">3.  Membership Fees; Payment Terms. </t>
  </si>
  <si>
    <t>(a)  The membership fee for the Program (“Membership Fee”) for the Initial Term is set forth on the Form Agreement. HSI reserves the right to change the Membership Fee pricing and billing methods applicable to any Renewal Term by providing notice to Customer at least thirty (30) days prior to the start of such applicable Renewal Period Date; provided, however, that HSI reserves the right to increase the Membership Fee at any time after the Initial Term upon thirty (30) days’ notice to Customer, including to reflect any increases in its costs for providing the Program to Customer.</t>
  </si>
  <si>
    <t>4.  The Program includes (i) the replenishment of Medications which during the Term of this Agreement have expired; and (ii) the replacement of any Medications used during emergency events during which a Customer Crash Cart is used (the number of emergency events covered by this Agreement and included in the Program is specified in the chart below (each, an “Emergency Event”). The number of Emergency Events covered in the Program under this Agreement is based on the average annual number of Emergency Events you specify for each Customer Crash Cart. HSI is not responsible for any deviations between the average Emergency Event usage you provide to us and the actual number of Emergency Events which occur during the Term. . Note that each use of a Customer Crash Cart shall count as one Emergency Event with respect to all Medications in the applicable Customer Crash Cart regardless of which Medications are used during such Emergency Event</t>
  </si>
  <si>
    <t>5.  Fulfillment Subcontractor. Customer understands and agrees that HSI has subcontracted to HealthFirst the obligation to provide the tracking, replenishment and fulfillment of the Products, the Software (as defined below) and other related services of the Program (“Program Products and Services”), and that HealthFirst will provide the Program Products and Services directly to Customer at no additional cost to Customer other than the Membership Fee payable to HSI, plus any applicable taxes. HealthFirst’s provision of the Program Products and Services shall be subject to HealthFirst’s applicable terms of sale as set forth on HealthFirst’s website or as otherwise provided by HealthFirst to Customer or Henry Schein from time to time.</t>
  </si>
  <si>
    <t>6.  OnTraq™ Software. As part of the Program and included in the Membership Fee is access to HealthFirst’s OnTraq™ software which is used to track and manage product inventory and fulfillment needs (“Software”). The terms and conditions of Customer’s use of the Software shall be subject to Customer’s acceptance of HealthFirst’s software end user license agreement/terms and conditions (“Software Terms and Conditions”) with which Customer is required to accept prior to any use of the Software, such Software Terms and Conditions to be included in the definition of “Agreement” hereunder. (*OnTraq is a registered trademark HF Acquisition Co., LLC. All orders are fulfilled by HF Acquisition Co., LLC)</t>
  </si>
  <si>
    <t>7.  Ownership. HSI and/or HealthFirst (or their licensors or designees) own all intellectual and proprietary rights associated with the Program and the Program Products and Services. As such, Customer may not modify, reproduce, distribute, create derivative works or adaptations of, publicly display or in any way exploit the Program or the Program Products and Services, including the Products and Software, in whole or in part, except as expressly authorized by Customer.</t>
  </si>
  <si>
    <t xml:space="preserve">8.  Warranties, Disclaimers, and Limitations of Liability. </t>
  </si>
  <si>
    <t xml:space="preserve">(a)  THE PROGRAM AND THE PROGRAM PRODUCTS AND SERVICES, INCLUDING 
THE SOFTWARE AND THE PRODUCTS, ARE PROVIDED ON AN “AS IS” BASIS WITHOUT ANY WARRANTIES OF ANY KIND, EXPRESS, STATUTORY OR IMPLIED, INCLUDING WITHOUT LIMITATION, IMPLIED WARRANTIES OF MERCHANTIABILITY, FITNESS FOR A PARTICULAR PURPOSE OR NON‐INFRINGEMENT. HSI AND HEALTHFIRST MAKE NO REPRESENTATION OR WARRANTY THAT THE PROGRAM OR THE PROGRAM PRODUCTS AND SERVICES, INCLUDING THE SOFTWARE AND THE PRODUCTS, WILL MEET CUSTOMER’S REQUIREMENTS OR EXPECTATIONS OR THAT RESULTS FROM USE OF THE PROGRAM OR THE PROGRAM PRODUCTS AND SERVICES, INCLUDING THE SOFTWARE AND THE PRODUCTS, WILL BE ACCURATE, RELIABLE OR SUITABLE FOR CUSTOMER PURPOSES. </t>
  </si>
  <si>
    <t>(b)  IN NO EVENT SHALL HSI OR HEALTHFIRST BE LIABLE TO A CUSTOMER OR ANY OTHER THIRD PARTY WITH RESPECT TO THE PROGRAM PRODUCTS AND SERVICES, INCLUDING THE SOFTWARE AND THE PRODUCTS, FOR ANY (A) INDIRECT, SPECIAL, INCIDENTAL, PUNITIVE, EXEMPLARY, RELIANCE OR CONSEQUENTIAL DAMAGES, (B) LOSS OF PROFITS, (C) BUSINESS INTERRUPTION, (D) LOSS OF OR DAMAGE TO REPUTATION OF ANY PARTY, OR (E) ANY DAMAGES AWARDED IN ANY DISPUTE BETWEEN CUSTOMER AND ANY THIRD PARTY.</t>
  </si>
  <si>
    <t xml:space="preserve">(c)  HSI’S AND HEALTHFIRST’S (AND THEIR AFFILIATES’) MAXIMUM COMBINED AGGREGATE LIABILITY TO CUSTOMER FOR ANY CLAIMS, DAMAGES, INJURIES OR CAUSES WHATSOEVER ARISING OUT OF OR RELATING TO THIS AGREEMENT AND/OR PROGRAM PRODUCTS AND SERVICES, INCLUDING THE SOFTWARE AND THE PRODUCTS, AND REGARDLESS OF THE FORM OF ACTION (WHETHER SUCH LIABILITY ARISES DUE TO NEGLIGENCE, BREACH OF CONTRACT, MISREPRESENTATION OR FOR ANY OTHER REASON), WILL AT ALL TIMES BE LIMITED TO THE GREATER OF (A) THE AMOUNT PAID, IF ANY, BY CUSTOMER TO HSI IN CONNECTION WITH THE PROGRAM IN THE 12 MONTHS PRIOR TO THE ACTION GIVING RISE TO LIABILITY OR (B) US ONE HUNDRED DOLLARS $100.00. </t>
  </si>
  <si>
    <t xml:space="preserve">9.  Indemnity. Customer agrees to defend, indemnify and hold harmless HSI and HealthFirst and each of their respective directors, officers, employees, affiliates, and agents from and against all damages, costs, liabilities and expenses (including reasonable attorneys’ fees) incurred in connection with any claim or demand made by any third party arising out of: (i) Customer’s (or any third party’s) use of or access to Customer’s Program membership or account or the Program Products and Services, including the Products and Software, other than in accordance with this Agreement, (ii) Customer’s or any third party’s negligence, willful misconduct, violation of applicable laws or breach of this Agreement, or (iii) the infringement by Customer or any third party of any intellectual property or other right of any person or entity. HSI reserves the right, at Customer’s expense, to assume the exclusive defense and control of any matter for which Customer is required to indemnify HSI and/or HealthFirst hereunder and Customer agrees to cooperate with our defense of these claims. </t>
  </si>
  <si>
    <t>10.  Electronic Communications. The communications between Customer and HSI and HealthFirst may be via electronic means, whether via posting on any websites or communications with Customer via e‐mail. For contractual purposes, Customer (1) consents to receive communications from HSI and HealthFirst in an electronic form; and (2) agrees that all terms and conditions, agreements, notices, disclosures, and other communications that HSI and/or HealthFirst provides to Customer electronically satisfy any legal requirement that such communications would satisfy if it were to be in writing. The foregoing does not affect Customer’s statutory rights.</t>
  </si>
  <si>
    <t>11.  Cost Reporting. The costs for any replenished or replaced Products in Customer Crash Cart units covered by this Agreement (which Products are limited to those Products listed in the Medication List included in this Agreement which are replenished solely due to expiration and/or replaced solely due to usage during an Emergency Event) are included in the cost of each Customer Crash Cart unit and paid for through Customer’s Membership Fees. There is no individual charge or cost for replenished Products, other than as being part of the applicable Customer Crash Cart unit. Customer acknowledges that it will not bill or invoice third party payers including Medicare, Medicaid, TRICARE, CHIP or any other state or federal health care programs separately for any replenished Products, nor list individual costs for replenished Products (apart from the total cost of the Customer Crash Cart units on which such replenished Products are carried) on any cost reports submitted to any such third party payers.</t>
  </si>
  <si>
    <t>12.  To request replacement of Medications used during an Emergency Event under the Program, please contact HealthFirst at 1-855-300-3583.  Your welcome kit will also include a sticker to attach to your cart(s) with this information.</t>
  </si>
  <si>
    <t xml:space="preserve">13.  If there is an ongoing manufacturer back order on any Medications ordered by you, these may not be sent with your applicable shipment.  If at any time Medications managed under this Program are unavailable, whether due to manufacturer back orders, shortages or any other reason, HealthFirst may supply an equivalent medication type which may be from an alternate manufacturer or in an alternate form factor (e.g.: one 10mL vial may be substituted for two 5mL vials).  All such substitutions will be the equivalent medication formulation, volume, strength and dose.  </t>
  </si>
  <si>
    <t>14.  For billing questions, contact your Henry Schein sales consultant or call Henry Schein at (877) 523-7468. For questions on Medications, including shipments and/or delivery, contact HealthFirst at (855) 300-3583 or email:  ccar@statkit.com.</t>
  </si>
  <si>
    <t>15.  Miscellaneous. This Agreement shall be governed by the laws of the State of New York, without reference to conflict of laws principles. The failure of HSI to exercise in any respect any right provided for herein shall not be deemed a waiver of that or any further rights hereunder. Neither HSI nor HealthFirst shall be liable for any failure to perform its obligations hereunder and/or with respect to the Program Products and Services where such failure results from any cause beyond its reasonable control, including, but not limited to, mechanical, electronic, or communications failure or degradation, labor strikes, natural disasters, supply disruptions, or pandemic. If any provision of this Agreement is found to be unenforceable, invalid or illegal, that provision shall be limited or eliminated to the minimum extent necessary so that this Agreement shall otherwise remain in full force and effect and be enforceable. This Agreement is not assignable, transferable or sub‐ licensable by Customer. Customer agrees that this Agreement, and the documents and materials incorporated herein by reference, are the complete and exclusive statement of the mutual understanding of Customer and HSI and HealthFirst, and supersede all previous written and oral agreements, communications and other understandings relating to the subject matter of this Agreement. No agency, partnership, joint venture, or other relationship is created as a result of this Agreement and neither Customer nor and HSI and HealthFirst shall have any authority of any kind the bind the other in any respect whatsoever. Any notices to Henry Schein or copy to Henry Schein, Inc., 135 Duryea Road, Melville, New York, 11797; Attn: General Counsel; Fax: (631) 843-5660.</t>
  </si>
  <si>
    <t>Dealer Customer Ship to #</t>
  </si>
  <si>
    <t>0990-7984-23</t>
  </si>
  <si>
    <t>Med Price</t>
  </si>
  <si>
    <t>0990-7953-09</t>
  </si>
  <si>
    <t>0990-7983-55</t>
  </si>
  <si>
    <t xml:space="preserve"> </t>
  </si>
  <si>
    <t>Required Field</t>
  </si>
  <si>
    <t>I have read and agree to the terms and conditions</t>
  </si>
  <si>
    <t>0990-7983-09</t>
  </si>
  <si>
    <t>0.1mg/mL</t>
  </si>
  <si>
    <t>EPINEPHRINE INJECTION, USP 1mg/10mL (0.1mg/mL) 10mL SYR</t>
  </si>
  <si>
    <t>8gm</t>
  </si>
  <si>
    <t>0173-0682-24</t>
  </si>
  <si>
    <t>0409-4933-01</t>
  </si>
  <si>
    <t>FUROSEMIDE INJECTION, USP 100mg PER 10mL (10mg PER mL) 10mL VIAL</t>
  </si>
  <si>
    <t>medline</t>
  </si>
  <si>
    <t>HealthFirst</t>
  </si>
  <si>
    <t>healthfirst</t>
  </si>
  <si>
    <t>Sold by (Distributor Name)</t>
  </si>
  <si>
    <t>Schein</t>
  </si>
  <si>
    <t>VERAPAMIL HCI INJECTION, USP 5mg/2mL (2.5 mg/mL) VIAL</t>
  </si>
  <si>
    <t>McKesson</t>
  </si>
  <si>
    <t>2mg/mL</t>
  </si>
  <si>
    <t>50mg/10mL (5mg/mL)</t>
  </si>
  <si>
    <t>MAGNESIUM SULFATE INJECTION, USP 50% 5 grams per 10mL (500 mg per mL) 10mL VIAL</t>
  </si>
  <si>
    <t>0143-9680-25</t>
  </si>
  <si>
    <t>0.2mg/mL</t>
  </si>
  <si>
    <t>1.25mg/mL</t>
  </si>
  <si>
    <t>5mg/mL</t>
  </si>
  <si>
    <t>30mL</t>
  </si>
  <si>
    <t>40mg/mL</t>
  </si>
  <si>
    <t>0517-1010-25</t>
  </si>
  <si>
    <t>25021-301-68</t>
  </si>
  <si>
    <t>0409-4279-02</t>
  </si>
  <si>
    <t>0.9% SODIUM CHLORIDE INJECTION, USP 250mL BAG</t>
  </si>
  <si>
    <t>200mL</t>
  </si>
  <si>
    <t>0.9% SODIUM CHLORIDE INJECTION, USP 1000mL BAG</t>
  </si>
  <si>
    <t>5% DEXTROSE INJECTION, USP 250mL BAG</t>
  </si>
  <si>
    <t>0.9% SODIUM CHLORIDE INJECTION, USP 100mL BAG</t>
  </si>
  <si>
    <t>325mg</t>
  </si>
  <si>
    <t>2.5mg/mL</t>
  </si>
  <si>
    <t>0.5g/mL</t>
  </si>
  <si>
    <t>HEPARIN SODIUM INJECTION, USP 10,000 USP UNITS/mL 1mL VIAL</t>
  </si>
  <si>
    <t>50 mL</t>
  </si>
  <si>
    <t>20 mg/mL</t>
  </si>
  <si>
    <t>10 mL</t>
  </si>
  <si>
    <t>500 mg per mL</t>
  </si>
  <si>
    <t>3mg/mL</t>
  </si>
  <si>
    <t>0.9% SODIUM CHLORIDE INJECTION, USP 500mL BAG</t>
  </si>
  <si>
    <t>0.1mg</t>
  </si>
  <si>
    <t>0.1 mg/mL</t>
  </si>
  <si>
    <t>69547-353-02</t>
  </si>
  <si>
    <t>0.5 g/mL</t>
  </si>
  <si>
    <t>55150-343-05</t>
  </si>
  <si>
    <t>VERAPAMIL HCI INJECTION, USP 10mg PER 4mL (2.5mg/mL) 4mL VIAL</t>
  </si>
  <si>
    <t>55150-342-25</t>
  </si>
  <si>
    <t>VERAPAMIL HCI INJECTION USP, 5mg PER 2mL (2.5mg/mL) 2mL VIAL</t>
  </si>
  <si>
    <t>0264-9598-20</t>
  </si>
  <si>
    <t>0409-4031-01</t>
  </si>
  <si>
    <t>250mg/mL</t>
  </si>
  <si>
    <t>25% MANNITOL INJECTION, USP 12.5g/50mL (250mg/mL) 50mL VIAL</t>
  </si>
  <si>
    <t>0409-4350-03</t>
  </si>
  <si>
    <t>15mL</t>
  </si>
  <si>
    <t>63323-739-12</t>
  </si>
  <si>
    <t>0.1mL 2pack</t>
  </si>
  <si>
    <t>4mg/.1mL</t>
  </si>
  <si>
    <t>NARCAN NALOXONE HCI NASAL SPRAY 4mg/.1mL 2-PACK</t>
  </si>
  <si>
    <t>RESTRICTED</t>
  </si>
  <si>
    <t>76329-3302-1</t>
  </si>
  <si>
    <t>50% DEXTROSE INJECTION, USP 25g/50mL (0.5 g/mL) 50mL LUER-JET™ SYR</t>
  </si>
  <si>
    <t>ACTIVE</t>
  </si>
  <si>
    <t>2 tablets</t>
  </si>
  <si>
    <t>ASPIRIN (NSAID) 325mg 2 TABLET (2 PACKS)</t>
  </si>
  <si>
    <t>55150-165-05</t>
  </si>
  <si>
    <t>0143-9318-10</t>
  </si>
  <si>
    <t>NOREPINEPHRINE BITARTRATE INJECTION, USP 4mg PER 4mL (1 mg/mL) 4mL VIAL</t>
  </si>
  <si>
    <t>63323-280-04</t>
  </si>
  <si>
    <t>FUROSEMIDE INJECTION, USP 40mg PER 4mL (10mg PER mL) 4mL VIAL</t>
  </si>
  <si>
    <t>63323-280-10</t>
  </si>
  <si>
    <t>63323-089-50</t>
  </si>
  <si>
    <t>SODIUM BICARBONATE INJECTION, USP, 8.4% 50 mEq (1 mEq PER mL) 50mL VIAL</t>
  </si>
  <si>
    <t>76329-3352-1</t>
  </si>
  <si>
    <t>84 mg/1 mL</t>
  </si>
  <si>
    <t>50% MAGNESIUM SULFATE INJECTION, USP 5grams/10mL ANSYR SYR</t>
  </si>
  <si>
    <t>63323-476-37</t>
  </si>
  <si>
    <t>0409-3182-02</t>
  </si>
  <si>
    <t>2% &amp;1:100,000</t>
  </si>
  <si>
    <t>LIDOCAINE HCl 2% AND EPINEPHRINE 1:100,000 INJECTION, USP 30mL VIAL</t>
  </si>
  <si>
    <t>DOXY 100™ DOXYCYCLINE FOR INJECTION, USP 100mg per VIAL 20mL VIAL</t>
  </si>
  <si>
    <t>63323-130-11</t>
  </si>
  <si>
    <t>0409-1902-01</t>
  </si>
  <si>
    <t>63323-487-37</t>
  </si>
  <si>
    <t>1% LIDOCAINE HCl INJECTION, USP 300mg/30mL (10mg/mL) 30mL VIAL</t>
  </si>
  <si>
    <t>0338-1073-02</t>
  </si>
  <si>
    <t>1,000mcg/mL</t>
  </si>
  <si>
    <t>DOBUTAMINE HYDROCHLORIDE IN 5% DEXTROSE INJECTION, 250mg PER 250mL (1,000 mcg/mL) 250mL BAG</t>
  </si>
  <si>
    <t>0.8mg/mL</t>
  </si>
  <si>
    <t>LIDOCAINE HCI AND 5% DEXTROSE INJECTION USP, 2g (8mg/mL) 250mL BAG</t>
  </si>
  <si>
    <t>ATROPINE SULFATE INJECTION, USP 1mg/mL 1mL VIAL</t>
  </si>
  <si>
    <t>55150-188-10</t>
  </si>
  <si>
    <t>150 USP Units/mL</t>
  </si>
  <si>
    <t>HYLENEX® RECOMBINANT 1mL (HYALURONIDASE HUMAN INJECTION) 150 USP UNITS/mL 1mL VIAL</t>
  </si>
  <si>
    <t>18657-117-04</t>
  </si>
  <si>
    <t>55150-235-10</t>
  </si>
  <si>
    <t>VECURONIUM BROMIDE FOR INJECTION, 10mg PER VIAL* 10mL VIAL</t>
  </si>
  <si>
    <t>55150-225-05</t>
  </si>
  <si>
    <t>ROCURONIUM BROMIDE INJECTION, 50mg PER 5mL (10mg/mL) 5mL VIAL</t>
  </si>
  <si>
    <t>55150-226-10</t>
  </si>
  <si>
    <t>ROCURONIUM BROMIDE INJECTION 100mg PER 10mL (10mg/mL) 10mL VIAL</t>
  </si>
  <si>
    <t>LIDOCAINE HCI INJECTION USP 2% 100mg/5mL (20mg/mL) 5mL VIAL</t>
  </si>
  <si>
    <t>55150-222-20</t>
  </si>
  <si>
    <t>ETOMIDATE INJECTION, USP 40mg PER 20mL (2mg/mL) 20mL VIAL</t>
  </si>
  <si>
    <t>0409-4276-02</t>
  </si>
  <si>
    <t>1% LIDOCAINE HCI INJECTION, USP 500mg/50mL (10mg/mL) 50mL VIAL</t>
  </si>
  <si>
    <t>0143-9682-25</t>
  </si>
  <si>
    <t>GLYCOPYRROLATE INJECTION, USP 0.2mg/mL CONTAINS BENZYL ALCOHOL 1mL VIAL</t>
  </si>
  <si>
    <t>43598-436-11</t>
  </si>
  <si>
    <t>TRANEXAMIC ACID INJECTION 1000mg PER 10mL (100mg/mL) 10mL VIAL</t>
  </si>
  <si>
    <t>76329-3340-1</t>
  </si>
  <si>
    <t>ATROPINE SULFATE INJECTION, USP 1mg/10mL (0.1mg/mL) 10mL SYR</t>
  </si>
  <si>
    <t>SUCCINYLCHOLINE CHLORIDE INJECTION, USP 200mg/10mL (20mg/mL) 10mL VIAL</t>
  </si>
  <si>
    <t>43598-666-25</t>
  </si>
  <si>
    <t>63323-463-57</t>
  </si>
  <si>
    <t>63323-461-57</t>
  </si>
  <si>
    <t>0409-3182-03</t>
  </si>
  <si>
    <t>LIDOCAINE HCl 2% AND EPINEPHRINE 1:100,000 INJECTION, USP 50mL VIAL</t>
  </si>
  <si>
    <t>0409-1144-05</t>
  </si>
  <si>
    <t>5mg/2mL (2.5 mg/mL)</t>
  </si>
  <si>
    <t>0409-1163-01</t>
  </si>
  <si>
    <t>PROMETHAZINE HCI INJECTION, USP 25mg/mL 1mL VIAL</t>
  </si>
  <si>
    <t>KETOROLAC TROMETHAMINE INJ., USP 30mg/mL 1mL VIAL</t>
  </si>
  <si>
    <t>0409-3795-01</t>
  </si>
  <si>
    <t>LIDOCAINE HCI 1% AND EPINEPHRINE 1:100,000 INJECTION, USP 20mL VIAL</t>
  </si>
  <si>
    <t>500mg/mL</t>
  </si>
  <si>
    <t>60842-021-01</t>
  </si>
  <si>
    <t>0.76mL</t>
  </si>
  <si>
    <t>AUVI-Q(R) EPINEPHRINE INJECTION, USP 0.1mg AUTO-INJECTOR</t>
  </si>
  <si>
    <t>0990-7929-09</t>
  </si>
  <si>
    <t>17478-542-02</t>
  </si>
  <si>
    <t>0409-6102-04</t>
  </si>
  <si>
    <t>2% LIDOCAINE HCI INJECTION, USP 1000mg/50mL (20mg/mL) 50mL VIAL</t>
  </si>
  <si>
    <t>DIPHENHYDRAMINE HCI INJECTION, USP 50mg/mL 1mL VIAL</t>
  </si>
  <si>
    <t>0409-3178-03</t>
  </si>
  <si>
    <t>KETOROLAC TROMETHAMINE INJ., USP 60mg/2mL (30mg/mL) 2mL VIAL</t>
  </si>
  <si>
    <t>PHENYLEPHRINE HCI INJECTION, USP 10mg/mL 1mL VIAL</t>
  </si>
  <si>
    <t>ADRENALIN® (EPINEPHRINE INJECTION, USP) 1mg/mL 1:1000 VIAL</t>
  </si>
  <si>
    <t>0409-6625-14</t>
  </si>
  <si>
    <t>SODIUM BICARBONATE INJECTION USP, 8.4% 50mEq/50mL (1mEq/mL) 50mL VIAL</t>
  </si>
  <si>
    <t>NITROGLYCERIN LINGUAL SPRAY 400 mcg PER SPRAY 60 METERED SPRAYS</t>
  </si>
  <si>
    <t>0990-7983-02</t>
  </si>
  <si>
    <t>ADENOSINE INJECTION, USP 12mg PER 4mL (3mg PER mL) 4mL SYR</t>
  </si>
  <si>
    <t>100 TABLETS</t>
  </si>
  <si>
    <t>325 mg</t>
  </si>
  <si>
    <t>ASPIRIN (NSAID) 325mg EACH 100 TABLETS</t>
  </si>
  <si>
    <t>0990-7922-02</t>
  </si>
  <si>
    <t>0143-9254-25</t>
  </si>
  <si>
    <t>DOPAMINE HYDROCHLORIDE INJECTION, USP 400mg/10mL (40mg/mL) 10mL VIAL</t>
  </si>
  <si>
    <t>0143-9252-25</t>
  </si>
  <si>
    <t>DOPAMINE HYDROCHLORIDE INJECTION, USP 200mg/5mL (40mg/mL) 5mL VIAL</t>
  </si>
  <si>
    <t>0143-9689-10</t>
  </si>
  <si>
    <t>NICARDIPINE HYDROCHLORIDE INJECTION 25mg/10mL (2.5 mg/mL) 10mL VIAL</t>
  </si>
  <si>
    <t>1.8mg/mL</t>
  </si>
  <si>
    <t>NEXTERONE (AMIODARONE HCI) PREMIXED INJECTION 360mg/200mL (1.8mg/mL) 200mL BAG</t>
  </si>
  <si>
    <t>43066-360-20</t>
  </si>
  <si>
    <t>0409-1778-05</t>
  </si>
  <si>
    <t>METOPROLOL TARTRATE INJECTION, USP 5mg/5mL (1mg PER mL) 5mL VIAL</t>
  </si>
  <si>
    <t>0143-9787-10</t>
  </si>
  <si>
    <t>ENALAPRILAT INJECTION 1.25mg/mL 1mL VIAL</t>
  </si>
  <si>
    <t>0409-1632-01</t>
  </si>
  <si>
    <t>VECURONIUM BROMIDE FOR INJECTION 10mg 1mg/mL 10mL VIAL</t>
  </si>
  <si>
    <t>0409-4887-20</t>
  </si>
  <si>
    <t>STERILE WATER FOR INJECTION, USP 20mL VIAL</t>
  </si>
  <si>
    <t>0409-4699-33</t>
  </si>
  <si>
    <t>PROPOFOL INJECTABLE EMULSION 500mg/50mL (10mg/mL) 50mLVIAL</t>
  </si>
  <si>
    <t>0409-4699-24</t>
  </si>
  <si>
    <t>PROPOFOL INJECTABLE EMULSION 1g/100mL (10mg/mL) 100mL VIAL</t>
  </si>
  <si>
    <t>0409-9137-05</t>
  </si>
  <si>
    <t>1% LIDOCAINE HCI INJECTION, USP 50mg/5mL (10mg/mL) 5mL ANSYR SYR</t>
  </si>
  <si>
    <t>0409-6695-01</t>
  </si>
  <si>
    <t>AMIDATE(TM) ETOMIDATE INJECTION, USP 20mg/10mL (2mg/mL) 10mL VIAL</t>
  </si>
  <si>
    <t>0409-7809-24</t>
  </si>
  <si>
    <t>1600mcg/mL</t>
  </si>
  <si>
    <t>DOPAMINE HCI IN 5% DEXTROSE INJECTION, USP 800mg/500mL (1,600mcg/mL) 500mL BAG</t>
  </si>
  <si>
    <t>0409-4902-34</t>
  </si>
  <si>
    <t>50% DEXTROSE INJECTION, USP 25 grams (0.5g/mL) 50mL SYR</t>
  </si>
  <si>
    <t>0409-1631-10</t>
  </si>
  <si>
    <t>10% CALCIUM CHLORIDE INJECTION, USP 1000mg/10mL (100mg/mL) SYR</t>
  </si>
  <si>
    <t>63323-064-11</t>
  </si>
  <si>
    <t>63323-651-04</t>
  </si>
  <si>
    <t>ADENOSINE INJECTION, USP 12mg/4mL (3mg/mL) 4mL VIAL</t>
  </si>
  <si>
    <t>55150-194-10</t>
  </si>
  <si>
    <t>ESMOLOL HYDROCHLORIDE INJECTION 100mg per 10mL (10mg/mL) 10mL VIAL</t>
  </si>
  <si>
    <t>LIDOCAINE HCl INJECTION, USP 1% (50mg/5mL) (10mg/mL) 5 mL VIAL</t>
  </si>
  <si>
    <t>0143-9595-25</t>
  </si>
  <si>
    <t>10,000 USP UNITS/mL</t>
  </si>
  <si>
    <t>63739-964-25</t>
  </si>
  <si>
    <t>0143-9594-25</t>
  </si>
  <si>
    <t>5 mL</t>
  </si>
  <si>
    <t>LIDOCAINE HCI INJECTION, USP 2% (100 mg/5 mL) (20 mg/mL) 5mL VIAL</t>
  </si>
  <si>
    <t>0409-3178-02</t>
  </si>
  <si>
    <t>LIDOCAINE HCI 1% AND EPINEPHRINE 1:100,000 INJECTION USP 30mL VIAL</t>
  </si>
  <si>
    <t>0409-4275-01</t>
  </si>
  <si>
    <t>0.5% LIDOCAINE HCI INJECTION, USP 250 mg/50 mL (5 mg/mL) 50 mL VIAL</t>
  </si>
  <si>
    <t>0409-7650-62</t>
  </si>
  <si>
    <t>250 mL</t>
  </si>
  <si>
    <t>100 USP UNITS/mL)</t>
  </si>
  <si>
    <t>HEPARIN SODIUM IN 0.45% SODIUM CHLORIDE INJECTION (100 USP UNITS/mL) 250 mL</t>
  </si>
  <si>
    <t>0.5% BUPIVACAINE HYDROCHLORIDE INJECTION, USP (5 mg/mL) 50 mL MDV</t>
  </si>
  <si>
    <t>LIDOCAINE HCI 1% AND EPINEPHRINE 1:100,000 INJECTION USP 50mL VIAL</t>
  </si>
  <si>
    <t>0409-1464-01</t>
  </si>
  <si>
    <t>NALBUPHINE HCI INJ. 10mg/mL 10mL VIAL</t>
  </si>
  <si>
    <t>0409-1219-01</t>
  </si>
  <si>
    <t>NALOXONE HYDROCHLORIDE INJECTION, USP 0.4mg/mL 10mL VIAL</t>
  </si>
  <si>
    <t>SODIUM BICARBONATE INJECTION USP, 8.4% 50 mEq/50 mL (1 mEq/mL) LUER-JET™ SYR</t>
  </si>
  <si>
    <t>76329-3390-1</t>
  </si>
  <si>
    <t>20 mg/1 mL</t>
  </si>
  <si>
    <t>LIDOCAINE HCI INJ., USP, 2% 100 mg per 5 mL 100 mg LUER-JET™ SYR</t>
  </si>
  <si>
    <t>76329-3304-1</t>
  </si>
  <si>
    <t>100 mg/1 mL</t>
  </si>
  <si>
    <t>10% CALCIUM CHLORIDE INJECTION, USP 1 g/10 mL (100 mg/ mL) (1.4 mEq/mL) LUER-JET™ SYR</t>
  </si>
  <si>
    <t>FAMOTIDINE INJECTION, USP 20 mg/2mL 2mL VIAL</t>
  </si>
  <si>
    <t>METOCLOPRAMIDE INJECTION, USP 10 mg/2 Ml (5mg/mL) 2mL SYR</t>
  </si>
  <si>
    <t>76045-101-20</t>
  </si>
  <si>
    <t>10,000u/mL</t>
  </si>
  <si>
    <t>HEPARIN SODIUM INJECTION, USP 50,000 USP UNITS PER 5mL (10,000 USP UNITS per mL) 5mL VIAL</t>
  </si>
  <si>
    <t>63323-542-14</t>
  </si>
  <si>
    <t>NESACAINE(R) -MPF (CHLOROPROCAINE HCI INJECTION, USP) 2% (400mg per 20mL) (20mg per mL) 20mL VIAL</t>
  </si>
  <si>
    <t>63323-477-27</t>
  </si>
  <si>
    <t>NESACAINE(R) (CHLOROPROCAINE HCI INJECTION, USP) 1% (300mg per 30mL) (10mg per mL) 30mL VIAL</t>
  </si>
  <si>
    <t>63323-475-37</t>
  </si>
  <si>
    <t>SENSORCAINE(R) (BUPIVACAINE HCI AND EPINEPHRINE INJECTION, USP) WITH EPINEPHRINE 1:200,000 (AS BITARTRATE) 0.5% 250mg per 50mL (5mg per mL) 50mL VIAL</t>
  </si>
  <si>
    <t>SENSORCAINE(R) (BUPIVACAINE HCI AND EPINEPHRINE INJECTION, USP) WITH EPINEPHRINE 1:200,000 (AS BITARTRATE) 0.25% 125mg per 50mL (2.5mg per mL) 50mL VIAL</t>
  </si>
  <si>
    <t>ONDANSETRON INJECTION, USP 40 mg/20 mL (2 mg/mL) 20 mL VIAL</t>
  </si>
  <si>
    <t>63323-374-20</t>
  </si>
  <si>
    <t>LIDOCAINE HCI INJECTION, USP 2% (100mg/5mL) (20mg/mL) 5mL VIAL</t>
  </si>
  <si>
    <t>63323-208-05</t>
  </si>
  <si>
    <t>63323-064-03</t>
  </si>
  <si>
    <t>MAGNESIUM SULFATE INJECTION, USP 50% 1gram per 2mL (500mg per mL) 2mL VIAL</t>
  </si>
  <si>
    <t>NITROGLYCERIN INJECTION, USP 50mg/10mL (5mg/mL) 10mL VIAL</t>
  </si>
  <si>
    <t>0517-4810-25</t>
  </si>
  <si>
    <t>76329-3012-5</t>
  </si>
  <si>
    <t>2% PER 5mL</t>
  </si>
  <si>
    <t>LIDOCAINE HCI JELLY, USP, 2%, 100mg URO-JET</t>
  </si>
  <si>
    <t>00574-0069-30</t>
  </si>
  <si>
    <t>GLUTOSE15(TM) 15g</t>
  </si>
  <si>
    <t>.15mg</t>
  </si>
  <si>
    <t>.3mg</t>
  </si>
  <si>
    <t>67457-0153-18</t>
  </si>
  <si>
    <t>18mL</t>
  </si>
  <si>
    <t>AMIODARONE HYDROCHLORIDE INJECTION 900mg/18mL (50mg/mL) 18mL VIAL</t>
  </si>
  <si>
    <t>0.1mL</t>
  </si>
  <si>
    <t>NARCAN NALOXONE HCI NASAL SPRAY 4mg/.1mL SINGLE UNBOXED</t>
  </si>
  <si>
    <t>0409-6729-24</t>
  </si>
  <si>
    <t>MAGNESIUM SULFATE IN WATER FOR INJECTION (0.325 mEq Mg"/mL) 40mg/mL 2g TOTAL 50mL BAG</t>
  </si>
  <si>
    <t>TAB</t>
  </si>
  <si>
    <t>ASPIRIN LOW DOSE CHEWABLE ORANGE PAIN RELIEVER (NSAID) 81mg 90/bt</t>
  </si>
  <si>
    <t>DEXAMETHASONE SODIUM PHOSPHATE INJECTION, USP 10mg/mL 1mL VIAL</t>
  </si>
  <si>
    <t>AMINOPHYLLINE INJ., USP 500mg (25mg/mL) 20mL VIAL</t>
  </si>
  <si>
    <t>0641-6013-10</t>
  </si>
  <si>
    <t>DILTIAZEM HCI INJECTION 25mg/5mL (5 mg/mL) 5mL VIAL</t>
  </si>
  <si>
    <t>PROCAINAMIDE HCI INJECTION, USP 1gram/10mL TOTAL (100mg/mL) 10mL VIAL</t>
  </si>
  <si>
    <t>EPHEDRINE SULFATE INJECTIONS, USP 50 mg/mL 1mL VIAL</t>
  </si>
  <si>
    <t>AUVI-Q(R) EPINEPHRINE INJECTION, USP 0.15mg AUTO INJECTOR</t>
  </si>
  <si>
    <t>AUVI-Q(R) EPINEPHRINE INJECTION, USP 0.3mg AUTO INJECTOR</t>
  </si>
  <si>
    <t>6% HETASTARCH IN 0.9% SODIUM CHLORIDE INJECTION 500mL BAG</t>
  </si>
  <si>
    <t>VASOSTRICT(TM) (VASOPRESSIN INJECTION, USP) 20 UNITS PER mL 1mL VIAL</t>
  </si>
  <si>
    <t>CALCIUM GLUCONATE INJECTION, USP 10% 1,000 mg per 10mL  (100mg/mL) 10mL VIAL</t>
  </si>
  <si>
    <t>0409-5534-14</t>
  </si>
  <si>
    <t>4.2% SODIUM BICARBONATE INJECTION, USP 5mEq/10mL (0.5 mEq/mL) 10mL SYR</t>
  </si>
  <si>
    <t>63807-0100-10</t>
  </si>
  <si>
    <t>0.9% SODIUM CHLORIDE INJECTION USP ZR(TM) 10mL SYR</t>
  </si>
  <si>
    <t>2g (4mg/mL)</t>
  </si>
  <si>
    <t>LIDOCAINE HCI AND 5% DEXTROSE INJECTION USP 2g (4mg/mL) 500mL BAG</t>
  </si>
  <si>
    <t>0338-0409-03</t>
  </si>
  <si>
    <t>CHLORAPREP® SINGLE SWABSTICK 1.75mL</t>
  </si>
  <si>
    <t>47682-097-13</t>
  </si>
  <si>
    <t>EXTRA STRENGTH APAP ACETAMINOPHEN 500mg 2 TABLET (2PACK)</t>
  </si>
  <si>
    <t>47682-175-13</t>
  </si>
  <si>
    <t>APAP ACETAMINOPHEN 325mg 2 TABLET (2 PACK)</t>
  </si>
  <si>
    <t>47682-112-13</t>
  </si>
  <si>
    <t>DIPHENHYDRAMINE HCI 25mg CAPSULE (2 PACK)</t>
  </si>
  <si>
    <t>VERAPAMIL HYDROCHLORIDE INJECTION, USP 10mg (2.5 mg/mL) 4mL ANSYR SYR</t>
  </si>
  <si>
    <t>0009-0013-06</t>
  </si>
  <si>
    <t>0009-0011-04</t>
  </si>
  <si>
    <t>0409-6637-14</t>
  </si>
  <si>
    <t>8.4% SODIUM BICARBONATE INJECTION, USP 50mEq/50mL (1mEq/mL) 50mL SYR</t>
  </si>
  <si>
    <t>PHENYTOIN SODIUM INJ., USP 100mg/2mL (50mg/mL) VIAL</t>
  </si>
  <si>
    <t>PROMETHAZINE HCI INJECTION, USP 50mg/mL 1mL AMPULE</t>
  </si>
  <si>
    <t>NALOXONE HYDROCHLORIDE INJ., USP (1mg/mL) 2mL SYR</t>
  </si>
  <si>
    <t>0409-1782-69</t>
  </si>
  <si>
    <t>NALOXONE HYDROCHLORIDE INJECTION, USP 0.4mg/mL 1mL CARP</t>
  </si>
  <si>
    <t>2% LIDOCAINE HCI INJECTION, USP 100mg/5mL (20mg/mL) VIAL</t>
  </si>
  <si>
    <t>2% LIDOCAINE HCI INJ., USP 100mg/5mL SYR</t>
  </si>
  <si>
    <t>LIDOCAINE HCI INJECTION, USP 1% 50mg/5mL SYR</t>
  </si>
  <si>
    <t>FUROSEMIDE INJECTION, USP 100mg/10mL (10mg/mL) 10mL VIAL</t>
  </si>
  <si>
    <t>50% DEXTROSE INJECTION, USP 25grams (0.5g/mL) 50mL SYR</t>
  </si>
  <si>
    <t>50% DEXTROSE INJECTION, USP 25grams/50mL (0.5g/mL) VIAL</t>
  </si>
  <si>
    <t>INFANT 25% DEXTROSE INJECTION, USP 2.5g (250mg/mL) ANSYR SYR</t>
  </si>
  <si>
    <t>10% CALCIUM CHLORIDE INJECTION, USP 1000mg/10mL (100mg/mL) 10mL SYR</t>
  </si>
  <si>
    <t>0409-4911-34</t>
  </si>
  <si>
    <t>ATROPINE SULFATE INJECTION, USP 1mg (0.1mg/mL) SYR</t>
  </si>
  <si>
    <t>Add to CCAR Order Form</t>
  </si>
  <si>
    <t>Size</t>
  </si>
  <si>
    <t>Strength</t>
  </si>
  <si>
    <t>PRIMARY LABEL NAME</t>
  </si>
  <si>
    <t>Package NDC 10 digit</t>
  </si>
  <si>
    <t>Item Number</t>
  </si>
  <si>
    <t>Active/Pending</t>
  </si>
  <si>
    <t xml:space="preserve">BOX, COLD BLANKET- TIMESAVER LARGE                                                                   </t>
  </si>
  <si>
    <t xml:space="preserve">BOX, PAYLOAD BOX- TIMESAVER LARGE                                                                    </t>
  </si>
  <si>
    <t xml:space="preserve">BOX, TIMESAVER LARGE REFIGERATE BOX                                                                  </t>
  </si>
  <si>
    <t xml:space="preserve">50% DEXTROSE INJECTION, USP 25g/50mL (0.5 g/mL) 50mL LUER-JET™ SYR                                   </t>
  </si>
  <si>
    <t xml:space="preserve">ASPIRIN (NSAID) 325mg 2 TABLET (2 PACKS)                                                             </t>
  </si>
  <si>
    <t xml:space="preserve">RAPID CHECK - 24HR - 20 VIALS INCLUDES RETURN SHIPPING LABEL- PDS ONLY                               </t>
  </si>
  <si>
    <t xml:space="preserve">RAPID CHECK - 24HR - 20 VIALS INCLUDES RETURN SHIPPING LABEL                                         </t>
  </si>
  <si>
    <t xml:space="preserve">RAPID CHECK WATER TEST 1 VIAL ADDITIONAL - VIAL ONLY                                                 </t>
  </si>
  <si>
    <t xml:space="preserve">ACTIVEPURE, INDUCT GUARDIAN I (MEMBERSHIP)                                                           </t>
  </si>
  <si>
    <t xml:space="preserve">ACTIVEPURE, BEYOND GUARDIAN (MEMBERSHIP)                                                             </t>
  </si>
  <si>
    <t xml:space="preserve">ACTIVEPURE, SURFACE &amp; AIR GUARDIAN (MEMBERSHIP)                                                      </t>
  </si>
  <si>
    <t xml:space="preserve">ACTIVEPURE, MEDICAL GUARDIAN (MEMBERSHIP)                                                            </t>
  </si>
  <si>
    <t xml:space="preserve">MASK, N95 HONEYWELL DC365 (20/BOX)                                                                   </t>
  </si>
  <si>
    <t xml:space="preserve">RAPID CHECK, 24HR WATER TEST- 10 VIAL - PDS ONLY                                                     </t>
  </si>
  <si>
    <t xml:space="preserve">RAPID CHECK, 24HR WATER TEST- 6 VIAL - PDS ONLY                                                      </t>
  </si>
  <si>
    <t xml:space="preserve">RAPID CHECK, 24HR WATER TEST- 4 VIAL - PDS ONLY                                                      </t>
  </si>
  <si>
    <t xml:space="preserve">AED, PREP KIT                                                                                        </t>
  </si>
  <si>
    <t xml:space="preserve">UVC DISINFECTION PUCK 11 FOOT FOR DRYWALL CEILING - REPLACEMENT                                      </t>
  </si>
  <si>
    <t xml:space="preserve">UVC DISINFECTION PUCK 10 FOOT FOR DRYWALL CEILING - REPLACEMENT                                      </t>
  </si>
  <si>
    <t xml:space="preserve">UVC DISINFECTION PUCK 9 FOOT FOR DRYWALL CEILING - REPLACEMENT                                       </t>
  </si>
  <si>
    <t xml:space="preserve">UVC DISINFECTION PUCK 8.5 FOOT FOR DRYWALL CEILING - REPLACEMENT                                     </t>
  </si>
  <si>
    <t xml:space="preserve">UVC DISINFECTION PUCK 11 FOOT FOR DROP CEILING - REPLACEMENT                                         </t>
  </si>
  <si>
    <t xml:space="preserve">UVC DISINFECTION PUCK 10 FOOT FOR DROP CEILING - REPLACEMENT                                         </t>
  </si>
  <si>
    <t xml:space="preserve">UVC DISINFECTION PUCK 9 FOOT FOR DROP CEILING - REPLACEMENT                                          </t>
  </si>
  <si>
    <t xml:space="preserve">UVC DISINFECTION PUCK 8.5 FOOT FOR DROP CEILING - REPLACEMENT                                        </t>
  </si>
  <si>
    <t xml:space="preserve">UVC DISINFECTION PUCK 11 FOOT FOR DRYWALL CEILING                                                    </t>
  </si>
  <si>
    <t xml:space="preserve">UVC DISINFECTION PUCK 10 FOOT FOR DRYWALL CEILING                                                    </t>
  </si>
  <si>
    <t xml:space="preserve">UVC DISINFECTION PUCK 9 FOOT FOR DRYWALL CEILING                                                     </t>
  </si>
  <si>
    <t xml:space="preserve">UVC DISINFECTION PUCK 8.5 FOOT FOR DRYWALL CEILING                                                   </t>
  </si>
  <si>
    <t xml:space="preserve">UVC DISINFECTION PUCK 11 FOOT FOR DROP CEILING                                                       </t>
  </si>
  <si>
    <t xml:space="preserve">UVC DISINFECTION PUCK 10 FOOT FOR DROP CEILING                                                       </t>
  </si>
  <si>
    <t xml:space="preserve">UVC DISINFECTION PUCK 9 FOOT FOR DROP CEILING                                                        </t>
  </si>
  <si>
    <t xml:space="preserve">UVC DISINFECTION PUCK 8.5 FOOT FOR DROP CEILING                                                      </t>
  </si>
  <si>
    <t xml:space="preserve">ACTIVEPURE, INDUCT GUARDIAN I CELL                                                                   </t>
  </si>
  <si>
    <t xml:space="preserve">ACTIVEPURE, INDUCT GUARDIAN I                                                                        </t>
  </si>
  <si>
    <t xml:space="preserve">ACTIVEPURE, BEYOND GUARDIAN FILTER                                                                   </t>
  </si>
  <si>
    <t xml:space="preserve">ACTIVEPURE, BEYOND GUARDIAN CELL                                                                     </t>
  </si>
  <si>
    <t xml:space="preserve">ACTIVEPURE, BEYOND GUARDIAN                                                                          </t>
  </si>
  <si>
    <t xml:space="preserve">ACTIVEPURE, SURFACE &amp; AIR GUARDIAN FILTER                                                            </t>
  </si>
  <si>
    <t xml:space="preserve">ACTIVEPURE, SURFACE &amp; AIR GUARDIAN CELL                                                              </t>
  </si>
  <si>
    <t xml:space="preserve">ACTIVEPURE, SURFACE &amp; AIR GUARDIAN                                                                   </t>
  </si>
  <si>
    <t xml:space="preserve">ACTIVEPURE, MEDICAL GUARDIAN FILTER                                                                  </t>
  </si>
  <si>
    <t xml:space="preserve">ACTIVEPURE, MEDICAL GUARDIAN CELL                                                                    </t>
  </si>
  <si>
    <t xml:space="preserve">ACTIVEPURE, MEDICAL GUARDIAN                                                                         </t>
  </si>
  <si>
    <t xml:space="preserve">SPRAYGUARD SURFACE PROTECTION ANNUAL SERVICE 10000+ SQ FT                                            </t>
  </si>
  <si>
    <t xml:space="preserve">SPRAYGUARD SURFACE PROTECTION ANNUAL SERVICE 7501-10000 SQ FT                                        </t>
  </si>
  <si>
    <t xml:space="preserve">SPRAYGUARD SURFACE PROTECTION ANNUAL SERVICE 5001-7500 SQ FT                                         </t>
  </si>
  <si>
    <t xml:space="preserve">SPRAYGUARD SURFACE PROTECTION ANNUAL SERVICE 3001-5000 SQ FT                                         </t>
  </si>
  <si>
    <t xml:space="preserve">SPRAYGUARD, SURFACE PROTECTION ONE TIME SERVICE 10000+ SQ FT                                         </t>
  </si>
  <si>
    <t xml:space="preserve">SPRAYGUARD, SURFACE PROTECTION ONE TIME SERVICE 7501-10000 SQ FT                                     </t>
  </si>
  <si>
    <t xml:space="preserve">SPRAYGUARD, SURFACE PROTECTION ONE TIME SERVICE 5001-7500 SQ FT                                      </t>
  </si>
  <si>
    <t xml:space="preserve">SPRAYGUARD, SURFACE PROTECTION ONE TIME SERVICE 3001-5000 SQ FT                                      </t>
  </si>
  <si>
    <t xml:space="preserve">FUROSEMIDE INJECTION, USP 40mg PER 4mL (10mg PER mL) 4mL VIAL                                        </t>
  </si>
  <si>
    <t xml:space="preserve">FUROSEMIDE INJECTION, USP 100mg PER 10mL (10mg PER mL) 10mL VIAL                                     </t>
  </si>
  <si>
    <t xml:space="preserve">CHILDREN'S IBUPROFEN ORAL SUSPENSION 100mg PER 5mL (NSAID) 4 FL OZ (118mL)                           </t>
  </si>
  <si>
    <t xml:space="preserve">WRIST CUFF SPHYGMOMANOMETER                                                                          </t>
  </si>
  <si>
    <t xml:space="preserve">METHYLERGONOVINE MALEATE INJECTION, USP 0.2mg PER mL 1mL AMPULES                                     </t>
  </si>
  <si>
    <t xml:space="preserve">NALOXONE HYDROCHLORIDE INJECTION, USP 0.4mg PER mL 1mL SINGLE-DOSE VIAL                              </t>
  </si>
  <si>
    <t xml:space="preserve">LIDOCAINE HCI INJECTION USP 2% 100mg/5mL (20mg/mL) 5mL VIAL                                          </t>
  </si>
  <si>
    <t xml:space="preserve">FACE MASK 50/BOX, PEDIATRIC, BLUE                                                                    </t>
  </si>
  <si>
    <t xml:space="preserve">PHARMA: 1GAL BOX - PHARMACEUTICAL RECOVERY SERVICE                                                   </t>
  </si>
  <si>
    <t xml:space="preserve">PHARMA: 5GAL BOX - PHARMACEUTICAL RECOVERY SERVICE                                                   </t>
  </si>
  <si>
    <t xml:space="preserve">PHARMA: 10GAL BOX - PHARMACEUTICAL RECOVERY SERVICE                                                  </t>
  </si>
  <si>
    <t xml:space="preserve">TRANEXAMIC ACID INJECTION 1000mg PER 10mL (100mg/mL) 10mL VIAL                                       </t>
  </si>
  <si>
    <t xml:space="preserve">1% LIDOCAINE HCl INJECTION, USP 300mg/30mL (10mg/mL) 30mL VIAL                                       </t>
  </si>
  <si>
    <t xml:space="preserve">NOREPINEPHRINE BITARTRATE INJECTION, USP 4mg PER 4mL (1 mg/mL) 4mL VIAL                              </t>
  </si>
  <si>
    <t xml:space="preserve">SUCCINYLCHOLINE CHLORIDE INJECTION, USP 200mg/10mL (20mg/mL) 10mL VIAL                               </t>
  </si>
  <si>
    <t xml:space="preserve">ATROPINE SULFATE INJECTION, USP 1mg/10mL (0.1mg/mL) 10mL SYR                                         </t>
  </si>
  <si>
    <t xml:space="preserve">EPINEPHRINE INJECTION, USP 1mg/10mL (0.1mg/mL) 10mL SYR                                              </t>
  </si>
  <si>
    <t xml:space="preserve">WATER RETEST KIT- 6 VIALS W/ SHOCK TABS                                                              </t>
  </si>
  <si>
    <t xml:space="preserve">WATER RETEST KIT- 3 VIALS W/ SHOCK TABS                                                              </t>
  </si>
  <si>
    <t xml:space="preserve">WATER RETEST KIT- 1 VIALS W/ SHOCK TABS                                                              </t>
  </si>
  <si>
    <t xml:space="preserve">R2A HPC WATER TEST, 20 VIALS w/ RETURN SHIPPING &amp; ONTRAQ REPORTING                                   </t>
  </si>
  <si>
    <t xml:space="preserve">R2A HPC WATER TEST, 10 VIALS w/ RETURN SHIPPING &amp; ONTRAQ REPORTING                                   </t>
  </si>
  <si>
    <t xml:space="preserve">R2A HPC WATER TEST, 6 VIALS w/ RETURN SHIPPING &amp; ONTRAQ REPORTING                                    </t>
  </si>
  <si>
    <t xml:space="preserve">R2A HPC WATER TEST,  4 VIALS w/ RETURN SHIPPING &amp;  ONTRAQ REPORTING                                  </t>
  </si>
  <si>
    <t xml:space="preserve">SPRAYGUARD CANCELLATION FEE- PROMO                                                                   </t>
  </si>
  <si>
    <t xml:space="preserve">SPRAYGUARD CANCELLATION FEE- STANDARD                                                                </t>
  </si>
  <si>
    <t xml:space="preserve">SPRAYGUARD SURFACE PROTECTION SERVICE- INCREMENTAL OPERATORY COST                                    </t>
  </si>
  <si>
    <t xml:space="preserve">SPRAYGUARD SURFACE PROTECTION SERVICE- ANNUAL SUBSCRIPTION (4X PER YEAR)                             </t>
  </si>
  <si>
    <t xml:space="preserve">ULTRA SNAP ATP METER SWABS 100/BOX                                                                   </t>
  </si>
  <si>
    <t xml:space="preserve">ATP METER                                                                                            </t>
  </si>
  <si>
    <t xml:space="preserve">SPRAYGUARD SURFACE PROTECTION SERVICE- ELECTROSTATIC SPRAYER                                         </t>
  </si>
  <si>
    <t xml:space="preserve">SPRAYGUARD SURFACE PROTECTION SERVICE- ONE TIME SERVICE                                              </t>
  </si>
  <si>
    <t xml:space="preserve">AUVI-Q(R) EPINEPHRINE INJECTION, USP 0.1mg AUTO-INJECTOR                                             </t>
  </si>
  <si>
    <t xml:space="preserve">DS, DISPOSABLE ISOLATION GOWN BLUE 10/BG                                                             </t>
  </si>
  <si>
    <t xml:space="preserve">NON-HAZ PHARMA OR TRACE CHEMO PER CONTAINER FEE                                                      </t>
  </si>
  <si>
    <t xml:space="preserve">MYCHECK, 12 PADDLE IN-OFFICE WATER TESTS                                                             </t>
  </si>
  <si>
    <t xml:space="preserve">MYCHECK, 4 PADDLE IN-OFFICE WATER TESTS                                                              </t>
  </si>
  <si>
    <t xml:space="preserve">MISCELLANEOUS - SALES ADJ                                                                            </t>
  </si>
  <si>
    <t xml:space="preserve">HEXTIO AIR PURIFIER                                                                                  </t>
  </si>
  <si>
    <t xml:space="preserve">HALOPERIDOL INJECTION, USP (FOR IMMEDIATE RELEASE) 5 mg/mL 1mL VIAL                                  </t>
  </si>
  <si>
    <t xml:space="preserve">THIAMINE HCl INJECTION, USP 200 mg/2 mL (100 mg/mL) 2mL VIAL                                         </t>
  </si>
  <si>
    <t xml:space="preserve">ATROPINE SULFATE INJECTION, USP 1 mg/mL 1mL VIAL                                                     </t>
  </si>
  <si>
    <t xml:space="preserve">ADENOSINE INJECTION, USP 12mg PER 4mL (3mg PER mL) 4mL SYR                                           </t>
  </si>
  <si>
    <t xml:space="preserve">0.9% SODIUM CHLORIDE INJECTION, USP 500mL BAG                                                        </t>
  </si>
  <si>
    <t xml:space="preserve">CORE PREMIUM MEDWASTE COMPLIANCE SHRED BIRDSEYE MONTHLY FEE                                          </t>
  </si>
  <si>
    <t xml:space="preserve">CORE ESSENTIALS MEDWASTE COMPLIANCE SHRED MONTHLY FEE                                                </t>
  </si>
  <si>
    <t xml:space="preserve">CORE PLUS MEDWASTE COMPLIANCE TRAINING MONTHLY FEE                                                   </t>
  </si>
  <si>
    <t xml:space="preserve">NON-CONTACT INFRARED THERMOMETER, GUN STYLE                                                          </t>
  </si>
  <si>
    <t xml:space="preserve">ONDANSETRON ORALLY DISINTEGRATING TABLETS, USP 4mg (2 PACK)                                          </t>
  </si>
  <si>
    <t xml:space="preserve">NITROGLYCERIN LINGUAL SPRAY 400 mcg PER SPRAY 60 METERED SPRAYS UNBOXED                              </t>
  </si>
  <si>
    <t xml:space="preserve">MISCELLANEOUS SERVICES                                                                               </t>
  </si>
  <si>
    <t xml:space="preserve">NITROGLYCERIN LINGUAL SPRAY 400 mcg PER SPRAY 60 METERED SPRAYS                                      </t>
  </si>
  <si>
    <t xml:space="preserve">EMPLOYEE ONLY- FACE MASK BLUE NON-STERILE (100 each)                                                 </t>
  </si>
  <si>
    <t xml:space="preserve">LACTATED RINGER'S AND 5% DEXTROSE INJECTION, USP 1000mL BAG                                          </t>
  </si>
  <si>
    <t xml:space="preserve">0.9% SODIUM CHLORIDE INJECTION, USP 100mL BAG                                                        </t>
  </si>
  <si>
    <t xml:space="preserve">WATER RETEST KIT- 6 VIALS W/ SHOCK TABS- PDS ONLY                                                    </t>
  </si>
  <si>
    <t xml:space="preserve">WATER RETEST KIT- 3 VIALS W/ SHOCK TABS- PDS ONLY                                                    </t>
  </si>
  <si>
    <t xml:space="preserve">WATER RETEST KIT- 1 VIALS W/ SHOCK TABS- PDS ONLY                                                    </t>
  </si>
  <si>
    <t xml:space="preserve">CORE COMPLIANCE 151-175 EMPLOYEES                                                                    </t>
  </si>
  <si>
    <t xml:space="preserve">CORE COMPLIANCE 126-150 EMPLOYEES                                                                    </t>
  </si>
  <si>
    <t xml:space="preserve">CORE COMPLIANCE 101-125 EMPLOYEES                                                                    </t>
  </si>
  <si>
    <t xml:space="preserve">CORE COMPLIANCE 76-100 EMPLOYEES                                                                     </t>
  </si>
  <si>
    <t xml:space="preserve">CORE COMPLIANCE 51-75  EMPLOYEES                                                                     </t>
  </si>
  <si>
    <t xml:space="preserve">CORE COMPLIANCE 26-50  EMPLOYEES                                                                     </t>
  </si>
  <si>
    <t xml:space="preserve">CORE COMPLIANCE 1-25 EMPLOYEES                                                                       </t>
  </si>
  <si>
    <t xml:space="preserve">0.9% SODIUM CHLORIDE INJECTION, USP 1000mL BAG                                                       </t>
  </si>
  <si>
    <t xml:space="preserve">0.9% SODIUM CHLORIDE INJECTION, USP 250mL BAG                                                        </t>
  </si>
  <si>
    <t xml:space="preserve">AED, HEARTSINE SAMARITAN® PAD 350P DEFIB (COMPLETE UNIT)                                             </t>
  </si>
  <si>
    <t xml:space="preserve">LACTATED RINGER'S INJECTION, USP 1000mL BAG                                                          </t>
  </si>
  <si>
    <t xml:space="preserve">RMW MONTHLY SERVICE FEE                                                                              </t>
  </si>
  <si>
    <t xml:space="preserve">XYLOCAINE(R) WITH EPINEPHRINE 1:100,000 2% 400mg PER 20mL (20mg PER mL) 20mL VIAL                    </t>
  </si>
  <si>
    <t xml:space="preserve">LIDOCAINE HCl 2% AND EPINEPHRINE 1:100,000 INJECTION, USP 50mL VIAL                                  </t>
  </si>
  <si>
    <t xml:space="preserve">LIDOCAINE HCl 2% AND EPINEPHRINE 1:100,000 INJECTION, USP 30mL VIAL                                  </t>
  </si>
  <si>
    <t xml:space="preserve">SHRED MORE THAN 2 CONSOLE FEE                                                                        </t>
  </si>
  <si>
    <t xml:space="preserve">SHRED STOP FEE INCLUDES FIRST 2 CONSOLES                                                             </t>
  </si>
  <si>
    <t xml:space="preserve">96GAL RMW TUB CONTAINER FEE                                                                          </t>
  </si>
  <si>
    <t xml:space="preserve">96GAL RMW TUB 1ST CONTAINER NC                                                                       </t>
  </si>
  <si>
    <t xml:space="preserve">44GAL RMW TUB CONTAINER FEE                                                                          </t>
  </si>
  <si>
    <t xml:space="preserve">44GAL RMW TUB 1ST CONTAINER NC                                                                       </t>
  </si>
  <si>
    <t xml:space="preserve">38GAL RMW TUB  CONTAINER FEE                                                                         </t>
  </si>
  <si>
    <t xml:space="preserve">DOPAMINE HYDROCHLORIDE INJECTION, USP 400mg/10mL (40mg/mL) 10mL VIAL                                 </t>
  </si>
  <si>
    <t xml:space="preserve">DOPAMINE HYDROCHLORIDE INJECTION, USP 200mg/5mL (40mg/mL) 5mL VIAL                                   </t>
  </si>
  <si>
    <t xml:space="preserve">R2A HPC WATER TEST, 6 VIALS w/ RETURN SHIPPING &amp; ONTRAQ REPORTING- PDS ONLY                          </t>
  </si>
  <si>
    <t xml:space="preserve">SimPlate HPC WATER TEST, 6 VIALS, RETURN SHIPPING, ONTRAQ REPORTING                                  </t>
  </si>
  <si>
    <t xml:space="preserve">STAT KIT 550-AI EMERGENCY MEDICAL KIT                                                                </t>
  </si>
  <si>
    <t xml:space="preserve">38GAL RMW TUB 1ST CONTAINER NC                                                                       </t>
  </si>
  <si>
    <t xml:space="preserve">RMW TUB CONTAINER FEE                                                                                </t>
  </si>
  <si>
    <t xml:space="preserve">28GAL RMW TUB 1ST CONTAINER NC                                                                       </t>
  </si>
  <si>
    <t xml:space="preserve">RMW CORR BOX CONTAINER FEE                                                                           </t>
  </si>
  <si>
    <t xml:space="preserve">23GAL RMW CORR BOX 1ST CONTAINER NC                                                                  </t>
  </si>
  <si>
    <t xml:space="preserve">20GAL RMW TUB CONTAINER FEE                                                                          </t>
  </si>
  <si>
    <t xml:space="preserve">20GAL RMW TUB 1ST CONTAINER NC                                                                       </t>
  </si>
  <si>
    <t xml:space="preserve">18GAL RMW PG2 CONTAINER FEE                                                                          </t>
  </si>
  <si>
    <t xml:space="preserve">18GAL RMW PG2 1ST CONTAINER NC                                                                       </t>
  </si>
  <si>
    <t xml:space="preserve">12GAL RMW PG2 CONTAINER FEE                                                                          </t>
  </si>
  <si>
    <t xml:space="preserve">12GAL RMW PG2 1ST CONTAINER NC                                                                       </t>
  </si>
  <si>
    <t xml:space="preserve">8GAL RMW PG2 CONTAINER FEE                                                                           </t>
  </si>
  <si>
    <t xml:space="preserve">8GAL RMW PG2 1ST CONTAINER NC                                                                        </t>
  </si>
  <si>
    <t xml:space="preserve">DELIVERY FEE                                                                                         </t>
  </si>
  <si>
    <t xml:space="preserve">NO WASTE FEE                                                                                         </t>
  </si>
  <si>
    <t xml:space="preserve">STOP FEE INCL FIRST CONTAINER                                                                        </t>
  </si>
  <si>
    <t xml:space="preserve">ASPIRIN (NSAID) 325mg EACH 100 TABLETS                                                               </t>
  </si>
  <si>
    <t xml:space="preserve">CLINDAMYCIN INJECTION, USP 300mg PER 2mL (150mg PER mL) 2mL VIAL                                     </t>
  </si>
  <si>
    <t xml:space="preserve">EVZIO(R) NALOXONE HCL INJECTION, USP 2mg AUTO-INJECTOR 2 PACK                                        </t>
  </si>
  <si>
    <t xml:space="preserve">5% DEXTROSE INJECTION, USP 250mL BAG                                                                 </t>
  </si>
  <si>
    <t xml:space="preserve">MISCELLANEOUS ITEMS -AR NONTAX                                                                       </t>
  </si>
  <si>
    <t xml:space="preserve">GLYCOPYRROLATE INJECTION, USP 0.2mg/mL CONTAINS BENZYL ALCOHOL 1mL VIAL                              </t>
  </si>
  <si>
    <t xml:space="preserve">NICARDIPINE HYDROCHLORIDE INJECTION 25mg/10mL (2.5 mg/mL) 10mL VIAL                                  </t>
  </si>
  <si>
    <t xml:space="preserve">NEXTERONE (AMIODARONE HCL) PREMIXED INJECTION 360mg/200mL (1.8mg/mL) 200mL BAG                       </t>
  </si>
  <si>
    <t xml:space="preserve">NALBUPHINE HYDROCHLORIDE INJECTION 10mg 1mL AMPULE                                                   </t>
  </si>
  <si>
    <t xml:space="preserve">METOPROLOL TARTRATE INJECTION, USP 5mg/5mL (1mg PER mL) 5mL VIAL                                     </t>
  </si>
  <si>
    <t xml:space="preserve">ENALAPRILAT INJECTION 1.25mg/mL 1mL VIAL                                                             </t>
  </si>
  <si>
    <t xml:space="preserve">AUVI-Q(R) EPINEPHRINE INJECTION, USP 0.1mg AUTO-INJECTOR 2-PACK                                      </t>
  </si>
  <si>
    <t xml:space="preserve">VECURONIUM BROMIDE FOR INJECTION 10mg 1mg/mL 10mL VIAL                                               </t>
  </si>
  <si>
    <t xml:space="preserve">STERILE WATER FOR INJECTION, USP 20mL VIAL                                                           </t>
  </si>
  <si>
    <t xml:space="preserve">PROPOFOL INJECTABLE EMULSION 500mg/50mL (10mg/mL) 50mLVIAL                                           </t>
  </si>
  <si>
    <t xml:space="preserve">PROPOFOL INJECTABLE EMULSION 1g/100mL (10mg/mL) 100mL VIAL                                           </t>
  </si>
  <si>
    <t xml:space="preserve">ONDANSETRON INJECTION, USP 4mg/2mL (2mg/mL) 2mL VIAL                                                 </t>
  </si>
  <si>
    <t xml:space="preserve">1% LIDOCAINE HCL INJECTION, USP 500mg/50mL (10mg/mL) 50mL VIAL                                       </t>
  </si>
  <si>
    <t xml:space="preserve">1% LIDOCAINE HCL INJECTION, USP 50mg/5mL (10mg/mL) 5mL ANSYR SYR                                     </t>
  </si>
  <si>
    <t xml:space="preserve">AMIDATE(TM) ETOMIDATE INJECTION, USP 20mg/10mL (2mg/mL) 10mL VIAL                                    </t>
  </si>
  <si>
    <t xml:space="preserve">DOPAMINE HCL IN 5% DEXTROSE INJECTION, USP 800mg/500mL (1,600mcg/mL) 500mL BAG                       </t>
  </si>
  <si>
    <t xml:space="preserve">AMIDATE(TM) ETOMIDATE INJECTION, USP 40mg/20mL (2mg/mL) 20mL VIAL                                    </t>
  </si>
  <si>
    <t xml:space="preserve">2% LIDOCAINE HCL INJECTION., USP 100mg/5mL (20 mg/mL) 5mL SYR                                        </t>
  </si>
  <si>
    <t xml:space="preserve">50% DEXTROSE INJECTION, USP 25 grams (0.5g/mL) 50mL SYR                                              </t>
  </si>
  <si>
    <t xml:space="preserve">10% CALCIUM CHLORIDE INJECTION, USP 1000mg/10mL (100mg/mL) SYR                                       </t>
  </si>
  <si>
    <t xml:space="preserve">MAGNESIUM SULFATE INJECTION, USP 50% 5 grams per 10mL (500 mg per mL) 10mL VIAL                      </t>
  </si>
  <si>
    <t xml:space="preserve">ADENOSINE INJECTION, USP 12mg/4mL (3mg/mL) 4mL VIAL                                                  </t>
  </si>
  <si>
    <t xml:space="preserve">BUMETANIDE INJECTION, USP 1mg/4mL (0.25 mg/mL) 4mL VIAL                                              </t>
  </si>
  <si>
    <t xml:space="preserve">LEXISCAN(R) (REGADENOSON) INJECTION 0.4mg/5mL (0.08 mg/mL) 5mL SYR                                   </t>
  </si>
  <si>
    <t xml:space="preserve">NITROGLYCERIN SUBLINGUAL TABLETS, USP (0.4mg/tablet) 25tabs                                          </t>
  </si>
  <si>
    <t xml:space="preserve">ESMOLOL HYDROCHLORIDE INJECTION 100mg per 10mL (10mg/mL) 10mL VIAL                                   </t>
  </si>
  <si>
    <t xml:space="preserve">VERAPAMIL HCL INJECTION, USP 5mg/2mL (2.5mg/mL) 2mL VIAL                                             </t>
  </si>
  <si>
    <t xml:space="preserve">INFED(R) (IRON DEXTRAN INJECTION, USP) 100mg elemental iron/2mL (50mg/mL) 2mL VIAL                   </t>
  </si>
  <si>
    <t xml:space="preserve">PHYSOSTIGMINE SALICYLATE INJECTION (1mg/mL) 2mL AMPULE                                               </t>
  </si>
  <si>
    <t xml:space="preserve">LIDOCAINE HCL INJECTION, USP 1% (50mg/5mL) (10mg/mL) 5 mL VIAL                                       </t>
  </si>
  <si>
    <t xml:space="preserve">BUFFERED PENICILLIN G POTASSIUM FOR INJECTION, USP 5,000,000 UNITS (5 MILLION UNITS)                 </t>
  </si>
  <si>
    <t xml:space="preserve">HEPARIN SODIUM INJECTION, USP 10000 USP UNITS/mL 1mL VIAL                                            </t>
  </si>
  <si>
    <t xml:space="preserve">TIGAN(R) (TRIMETHOBENZAMIDE HYDROCHLORIDE) INJECTION 200mg/2mL (100mg/mL) 2mL VIAL                   </t>
  </si>
  <si>
    <t xml:space="preserve">GLYCOPYRROLATE INJECTION, USP 0.2mg/mL 1mL VIAL                                                      </t>
  </si>
  <si>
    <t xml:space="preserve">OFIRMEV (ACETAMINOPHEN) INJECTION 1000mg/100mL (10mg/mL) 100mL VIAL                                  </t>
  </si>
  <si>
    <t xml:space="preserve">SODIUM BICARBONATE INJECTION USP, 8.4% 50 mEq/50 mL (1 mEq/mL) LUER-JET™ SYR                         </t>
  </si>
  <si>
    <t xml:space="preserve">LIDOCAINE HCL INJ., USP, 2% 100 mg per 5 mL 100 mg LUER-JET™ SYR                                     </t>
  </si>
  <si>
    <t xml:space="preserve">EPINEPHRINE INJ. USP, 0.1 mg/mL 1mg per 10mL LUER-JET™ SYR                                           </t>
  </si>
  <si>
    <t xml:space="preserve">XYLOCAINE(R) -MPF WITH EPINEPHRINE 1:200,000 1% 300mg per 30mL (10mg per mL) 30mL VIAL               </t>
  </si>
  <si>
    <t xml:space="preserve">LIDOCAINE HCL INJECTION, USP 2% (100 mg/5 mL) (20 mg/mL) 5mL VIAL                                    </t>
  </si>
  <si>
    <t xml:space="preserve">CHLORPROMAZINE HCL INJECTION, USP 50 mg/2 mL (25 mg/mL) 2 mL AMPUL                                   </t>
  </si>
  <si>
    <t xml:space="preserve">DOPRAM INJECTION (DOXAPRAM HYDROCHLORIDE INJECTION, USP) 400 mg/20 mL (20 mg/mL) 20 mL VIAL          </t>
  </si>
  <si>
    <t xml:space="preserve">CYANOCOBALAMIN INJECTION, USP 30000 mcg/30 mL (1000 mcg/mL) 30 mL VIAL                               </t>
  </si>
  <si>
    <t xml:space="preserve">10% CALCIUM CHLORIDE INJECTION, USP 1 g/10 mL (100 mg/ mL) (1.4 mEq/mL) LUER-JET™ SYR                </t>
  </si>
  <si>
    <t xml:space="preserve">METOCLOPRAMIDE INJECTION, USP 10 mg/2 Ml (5mg/mL) 2mL SYR                                            </t>
  </si>
  <si>
    <t xml:space="preserve">NITROGLYCERIN INJECTION, USP 50mg/10mL (5mg/mL) 10mL VIAL                                            </t>
  </si>
  <si>
    <t xml:space="preserve">FAMOTIDINE INJECTION, USP 20 mg/2mL 2mL VIAL                                                         </t>
  </si>
  <si>
    <t xml:space="preserve">DIPHENHYDRAMINE HYDROCHLORIDE INJECTION, USP 50 mg PER mL 1mL VIAL                                   </t>
  </si>
  <si>
    <t xml:space="preserve">METOPROLOL TARTRATE INJECTION, USP 5 mg/5 mL (1mg/mL) 5 mL VIAL                                      </t>
  </si>
  <si>
    <t xml:space="preserve">ESMOLOL HYDROCHLORIDE INJECTION 100 mg/10 mL (10mg/mL) 10 mL VIAL                                    </t>
  </si>
  <si>
    <t xml:space="preserve">AMIODARONE HCL INJECTION 150 mg/3 mL (50 mg/mL) 3 mL VIAL                                            </t>
  </si>
  <si>
    <t xml:space="preserve">LIDOCAINE HCL JELLY, USP, 2%, 100mg URO-JET                                                          </t>
  </si>
  <si>
    <t xml:space="preserve">HEPARIN SODIUM INJECTION, USP 50,000 USP UNITS PER 5mL (10,000 USP UNITS per mL) 5mL VIAL            </t>
  </si>
  <si>
    <t xml:space="preserve">HYDRALAZINE HYDROCHLORIDE INJECTION, USP 20mg/mL 1mL VIAL                                            </t>
  </si>
  <si>
    <t xml:space="preserve">NESACAINE(R) -MPF (CHLOROPROCAINE HCL INJECTION, USP) 2% (400mg per 20mL) (20mg per mL) 20mL VIAL    </t>
  </si>
  <si>
    <t xml:space="preserve">NESACAINE(R) (CHLOROPROCAINE HCL INJECTION, USP) 1% (300mg per 30mL) (10mg per mL) 30mL VIAL         </t>
  </si>
  <si>
    <t xml:space="preserve">SENSORCAINE(R) WITH EPINEPHRINE 1:200,000 (AS BITARTRATE) 0.5% 250mg/50mL (5mg/mL) 50mL VIAL         </t>
  </si>
  <si>
    <t xml:space="preserve">SENSORCAINE(R) WITH EPINEPHRINE 1:200,000 (AS BITARTRATE) 0.25% 125mg/50mL (2.5mg/mL) 50mL VIAL      </t>
  </si>
  <si>
    <t xml:space="preserve">ONDANSETRON INJECTION, USP 40 mg/20 mL (2 mg/mL) 20 mL VIAL                                          </t>
  </si>
  <si>
    <t xml:space="preserve">POLOCAINE(R) -MPF (MEPIVACAINE HCL INJECTION, USP) 1% 300mg per 30mL (10mg per mL) 30mL VIAL         </t>
  </si>
  <si>
    <t xml:space="preserve">PROTAMINE SULFATE INJECTION, USP 50mg/5mL (10mg/mL) 5mL VIAL                                         </t>
  </si>
  <si>
    <t xml:space="preserve">LIDOCAINE HCL INJECTION, USP 2% (100mg/5mL) (20mg/mL) 5mL VIAL                                       </t>
  </si>
  <si>
    <t xml:space="preserve">PYRIDOXINE HCL INJECTION, USP 100mg per mL 1mL VIAL                                                  </t>
  </si>
  <si>
    <t xml:space="preserve">MAGNESIUM SULFATE INJECTION, USP 50% 1gram per 2mL (500mg per mL) 2mL VIAL                           </t>
  </si>
  <si>
    <t xml:space="preserve">LIDOCAINE HCL 1% AND EPINEPHRINE 1:100,000 INJECTION USP 30mL VIAL                                   </t>
  </si>
  <si>
    <t xml:space="preserve">0.25% BUPIVACAINE HYDROCHLORIDE 75 mg/30 mL (2.5 mg/mL) 30 mL AND EPINEPHRINE 1:200,00 INJECTION     </t>
  </si>
  <si>
    <t xml:space="preserve">0.5% LIDOCAINE HCL INJECTION, USP 250 mg/50 mL (5 mg/mL) 50 mL VIAL                                  </t>
  </si>
  <si>
    <t xml:space="preserve">HEPARIN SODIUM IN 0.45% SODIUM CHLORIDE INJECTION (100 USP UNITS/mL) 250 mL                          </t>
  </si>
  <si>
    <t xml:space="preserve">VERAPAMIL HYDROCHLORIDE INJECTION, USP, (2.5 mg/mL 4ML VIAL                                          </t>
  </si>
  <si>
    <t xml:space="preserve">0.5% BUPIVACAINE HYDROCHLORIDE INJECTION, USP (5 mg/mL) 50 mL MDV                                    </t>
  </si>
  <si>
    <t xml:space="preserve">LIDOCAINE HCL 1% AND EPINEPHRINE 1:100,000 INJECTION USP 50mL VIAL                                   </t>
  </si>
  <si>
    <t xml:space="preserve">NALBUPHINE HCL INJ. 10mg/mL 10mL VIAL                                                                </t>
  </si>
  <si>
    <t xml:space="preserve">NALBUPHINE HCL INJECTION 20mg/mL 10mL VIAL                                                           </t>
  </si>
  <si>
    <t xml:space="preserve">NALOXONE HYDROCHLORIDE INJECTION, USP 0.4mg/mL 10mL VIAL                                             </t>
  </si>
  <si>
    <t xml:space="preserve">BOX, COLD FLEXIBLE CLEAR POUCH                                                                       </t>
  </si>
  <si>
    <t xml:space="preserve">BOX, MINI GEL PACK (WHITE)                                                                           </t>
  </si>
  <si>
    <t xml:space="preserve">BOX, POLAR PACK FOAM BRICK (WHITE)                                                                   </t>
  </si>
  <si>
    <t xml:space="preserve">BOX, PURETEMP BRICK (ORANGE)                                                                         </t>
  </si>
  <si>
    <t xml:space="preserve">TOURNIQUET, COMBAT                                                                                   </t>
  </si>
  <si>
    <t xml:space="preserve">CHILDREN'S IBUPROFEN ORAL SUSPENSION, USP (NSAID) 100mg per 5mL                                      </t>
  </si>
  <si>
    <t xml:space="preserve">GREEN PULL-TITE II SAFETY SEAL                                                                       </t>
  </si>
  <si>
    <t xml:space="preserve">WHITE PULL-TITE II SAFTEY SEAL                                                                       </t>
  </si>
  <si>
    <t xml:space="preserve">GLUTOSE15(TM) 15g                                                                                    </t>
  </si>
  <si>
    <t xml:space="preserve">BOX, TIMESAVER 24 MINI REFIGERATE BOX                                                                </t>
  </si>
  <si>
    <t xml:space="preserve">OXYMETAZOLINE HCL 0.05% NASAL DECONGESTANT 12HOUR RELIEF SPRAY MIST 30mL                             </t>
  </si>
  <si>
    <t xml:space="preserve">PACDENT CAP PROGRAM, WATER TEST, 7 STRAWS AND BINDER                                                 </t>
  </si>
  <si>
    <t xml:space="preserve">AUVI-Q(R) EPINEPHRINE INJECTION, USP 0.15mg 2PK AUTO INJECTOR                                        </t>
  </si>
  <si>
    <t xml:space="preserve">AUVI-Q(R) EPINEPHRINE INJECTION, USP 0.3mg 2PK AUTO INJECTOR                                         </t>
  </si>
  <si>
    <t xml:space="preserve">AMIODARONE HYDROCHLORIDE INJECTION 900mg/18mL (50mg/mL) 18mL VIAL                                    </t>
  </si>
  <si>
    <t xml:space="preserve">AED, WALL SIGN                                                                                       </t>
  </si>
  <si>
    <t xml:space="preserve">AMALGAM, + SYSTEM (3001 COLLECTOR AND 5001 BUFFER) RECYCLE                                           </t>
  </si>
  <si>
    <t xml:space="preserve">SET-UP KIT ADAPTER FOR 1/8 INCH TUBING                                                               </t>
  </si>
  <si>
    <t xml:space="preserve">STERISIL INLINE CARTRIDGE 9i (LENGTH 8-1/16 X DIAMETER 2.5) W/ SET-UP KIT                            </t>
  </si>
  <si>
    <t xml:space="preserve">STERISIL INLINE CARTRIDGE 7i (LENGTH 8-1/16 X DIAMETER 2.5) W/ SET-UP KIT                            </t>
  </si>
  <si>
    <t xml:space="preserve">STERISIL SYSTEM WATER TREATMENT SYSTEM W/ ELECTRONIC MONITORS, 36+ OPERATORIES                       </t>
  </si>
  <si>
    <t xml:space="preserve">STERISIL SYSTEM WATER TREAMENT SYSTEM W/ ELECTRONIC MONITORS, 16-36 OPERATORIES                      </t>
  </si>
  <si>
    <t xml:space="preserve">STERISIL SYSTEM WATER TREATMENT SYSTEM  W/ ELECTRONIC MONITORS, 5-15 OPERATORIES                     </t>
  </si>
  <si>
    <t xml:space="preserve">STERISIL SYSTEM WATER TREATMENT SYSTEM W/ ELECTRONIC MONITORS, UP TO 4 OPERATORIES                   </t>
  </si>
  <si>
    <t xml:space="preserve">STERISIL SYSTEM G5 DENTAL WATER PURIFICATION SYSTEM W/ TOUCHSCREEN MONITORING, 36+ OPERATORIES       </t>
  </si>
  <si>
    <t xml:space="preserve">STERISIL INLINE CARTRIDGE 3i (LENGTH 6-1/16 X DIAMETER 2) W/ SET-UP KIT                              </t>
  </si>
  <si>
    <t xml:space="preserve">STERISIL SYSTEM G5 DENTAL WATER PURIFICATION SYSTEM W/ TOUCHSCREEN MONITORING, 16 TO 35 OPERATORIES  </t>
  </si>
  <si>
    <t xml:space="preserve">STERISIL SYSTEM G5 DENTAL WATER PURIFICATION SYSTEM WITH TOUCHSCREEN MONITORING, 5 TO 15 OPERATORIES </t>
  </si>
  <si>
    <t xml:space="preserve">STERISIL INLINE CARTRIDGE SET-UP KIT WITH EASY QUICK- CONNECT REPLACEMENT                            </t>
  </si>
  <si>
    <t xml:space="preserve">STERISIL SYSTEM G5 DENTAL WATER PURIFICATION SYSTEM WITH TOUCHSCREEN MONITORING, UP TO 4 OPERATORIES </t>
  </si>
  <si>
    <t xml:space="preserve">STERISIL VALVED CARTRIDGE 20 (LENGTH 14-3/4 X DIAMETER 2.5)                                          </t>
  </si>
  <si>
    <t xml:space="preserve">STERISIL AC+ UNIT FOR AUTOCLAVE WATER TDS ABOVE 150                                                  </t>
  </si>
  <si>
    <t xml:space="preserve">STERISIL VALVED CARTRIDGE 10 (LENGTH 10-3/8 X DIAMETER 2.5)                                          </t>
  </si>
  <si>
    <t xml:space="preserve">STERISIL AC UNIT FOR AUTOCLAVE WATER FOR TDS BELOW 150                                               </t>
  </si>
  <si>
    <t xml:space="preserve">TDS HANDHELD METER                                                                                   </t>
  </si>
  <si>
    <t xml:space="preserve">STERISIL VALVED CARTRIDGE 8 (LENGTH 8-3/8 X DIAMETER 2.5)                                            </t>
  </si>
  <si>
    <t xml:space="preserve">STERISIL VALVED CARTRIDGE SET-UP KIT                                                                 </t>
  </si>
  <si>
    <t xml:space="preserve">STAT KIT 550-AI EMERGENCY MEDICAL KIT (MEMBERSHIP)                                                   </t>
  </si>
  <si>
    <t xml:space="preserve">STAT KIT 550-AI EMERGENCY MEDICAL KIT ANNUAL MEMBERSHIP                                              </t>
  </si>
  <si>
    <t xml:space="preserve">STAT KIT 550-AI EMERGENCY MEDICAL KIT QUARTERLY MEMBERSHIP                                           </t>
  </si>
  <si>
    <t xml:space="preserve">HEARTSINE AED BUNDLE                                                                                 </t>
  </si>
  <si>
    <t xml:space="preserve">LIFELINKCENTRAL PREMIUM, US 4 YR                                                                     </t>
  </si>
  <si>
    <t xml:space="preserve">UNUSED CONTROLLED MEDICATION RECOVERY, LARGE QTY                                                     </t>
  </si>
  <si>
    <t xml:space="preserve">UNUSED CONTROLLED MEDICATION RECOVERY, SMALL QTY                                                     </t>
  </si>
  <si>
    <t xml:space="preserve">R2A HPC WATER TEST,  4 VIALS w/ RETURN SHIPPING &amp;  ONTRAQ REPORTING- PDS ONLY                        </t>
  </si>
  <si>
    <t xml:space="preserve">R2A HPC WATER TEST, 10 VIALS w/ RETURN SHIPPING &amp; ONTRAQ REPORTING- PDS ONLY                         </t>
  </si>
  <si>
    <t xml:space="preserve">R2A HPC WATER TEST, 20 VIALS w/ RETURN SHIPPING &amp; ONTRAQ REPORTING- PDS ONLY                         </t>
  </si>
  <si>
    <t xml:space="preserve">SimPlate HPC WATER TEST, 4 VIALS, RETURN SHIPPING, ONTRAQ REPORTING                                  </t>
  </si>
  <si>
    <t xml:space="preserve">SimPlate HPC WATER TEST, 20 VIALS, RETURN SHIPPING, ONTRAQ REPORTING                                 </t>
  </si>
  <si>
    <t xml:space="preserve">SimPlate HPC WATER TEST, 10 VIALS, RETURN SHIPPING, ONTRAQ REPORTING                                 </t>
  </si>
  <si>
    <t xml:space="preserve">PPP WELCOME PACKET                                                                                   </t>
  </si>
  <si>
    <t xml:space="preserve">2 L STERISIL ANTIMICROBIAL BOTTLE                                                                    </t>
  </si>
  <si>
    <t xml:space="preserve">0.7 L STERISIL ANTIMICROBIAL BOTTLE                                                                  </t>
  </si>
  <si>
    <t xml:space="preserve">365 DAY- STERISIL STRAW V2-FOR USE W/ MUNCIPAL H2O OR H2O W/ TDS 101-250PPM (BOX OF 10)              </t>
  </si>
  <si>
    <t xml:space="preserve">365 DAY-STERISIL STRAW V2-FOR USE W/ DISTILLED H20 OR H2O W/ TDS OF 100PPM OR LESS                   </t>
  </si>
  <si>
    <t xml:space="preserve">CITRISIL SHOCK TABLET, 20 TABLETS                                                                    </t>
  </si>
  <si>
    <t xml:space="preserve">CITRISIL (48) MAINTENANCE TABLETS &amp; (2) CITRISIL SHOCK TABLETS-BLUE-2 L BOTTLE                       </t>
  </si>
  <si>
    <t xml:space="preserve">CITRISIL (48) MAINTENANCE TABS &amp; (2) CITRISIL SHOCK TABS- WHITE, FOR 2 LITER BOTTLES                 </t>
  </si>
  <si>
    <t xml:space="preserve">CITRISIL (48) MAINTENANCE TABLETS &amp; (2) CITRISIL SHOCK TABLETS-BLUE-.7-1 L BOTTLE                    </t>
  </si>
  <si>
    <t xml:space="preserve">CITRISIL (48) MAINTENANCE TABLETS &amp; (2) CITRISIL SHOCK TABLETS-WHITE-.7-1 L BOTTLE                   </t>
  </si>
  <si>
    <t xml:space="preserve">PROAIR® HFA (ALBUTEROL SULFATE)  90mcg BOXED                                                         </t>
  </si>
  <si>
    <t xml:space="preserve">LABETALOL HYDROCHLORIDE INJECTION, USP 100mg/20mL (5mg/mL) VIAL UNBOXED                              </t>
  </si>
  <si>
    <t xml:space="preserve">ROCURONIUM BROMIDE INJECTION 100mg/10mL (10mg/mL) 10mL VIAL                                          </t>
  </si>
  <si>
    <t xml:space="preserve">ROCURONIUM BROMIDE INJECTION 50mg/5mL (10mg/mL) 5mL VIAL                                             </t>
  </si>
  <si>
    <t xml:space="preserve">SUCCINYLCHOLINE CHLORIDE INJECTION, USP 200mg (20mg/mL) 10mL VIAL                                    </t>
  </si>
  <si>
    <t xml:space="preserve">VENTOLIN® HFA (ALBUTEROL SULFATE)  90mcg UNBOXED                                                     </t>
  </si>
  <si>
    <t xml:space="preserve">STAT KIT(R) Z-1000 EMERGENCY MEDICAL KIT AI  ANNUAL MEMBERSHIP                                       </t>
  </si>
  <si>
    <t xml:space="preserve">Z1000 W/1 ADULT AUTO-INJECTOR ANNUAL MEMBERSHIP                                                      </t>
  </si>
  <si>
    <t xml:space="preserve">STAT KIT(R) Z-1000 EMERGENCY MEDICAL KIT AI  QUARTERLY MEMBERSHIP                                    </t>
  </si>
  <si>
    <t xml:space="preserve">Z1000 W/1 ADULT AUTO-INJECTOR QUARTERLY MEMBERSHIP                                                   </t>
  </si>
  <si>
    <t xml:space="preserve">STAT KIT® Z-1000 EMERGENCY MEDICAL KIT AI (MEMBERSHIP)                                               </t>
  </si>
  <si>
    <t xml:space="preserve">STAT KIT PEDI-INTUBATION EMERGENCY MEDICAL KIT ANNUAL MEMBERSHIP                                     </t>
  </si>
  <si>
    <t xml:space="preserve">STAT KIT PEDI-INTUBATION EMERGENCY MEDICAL KIT QUARTERLY MEMBERSHIP                                  </t>
  </si>
  <si>
    <t xml:space="preserve">STAT KIT PEDI EMERGENCY MEDICAL KIT ANNUAL MEMBERSHIP                                                </t>
  </si>
  <si>
    <t xml:space="preserve">STAT KIT PEDI EMERGENCY MEDICAL KIT QUARTERLY MEMBERSHIP                                             </t>
  </si>
  <si>
    <t xml:space="preserve">NARCAN NALOXONE HCL NASAL SPRAY 4mg/.1mL SINGLE UNBOXED                                              </t>
  </si>
  <si>
    <t xml:space="preserve">TRAINING, MEDICAL EMERGENCIES IN THE DENTAL OFFICE                                                   </t>
  </si>
  <si>
    <t xml:space="preserve">TRAINING EMERGENCY MEDICAL KIT                                                                       </t>
  </si>
  <si>
    <t xml:space="preserve">BOX, REFRIGERATION 3 DAY SHIPPER                                                                     </t>
  </si>
  <si>
    <t xml:space="preserve">MAGNESIUM SULFATE IN WATER FOR INJECTION (0.325 mEq Mg"/mL) 40mg/mL 2g TOTAL 50mL BAG                </t>
  </si>
  <si>
    <t xml:space="preserve">ASPIRIN LOW DOSE CHEWABLE ORANGE PAIN RELIEVER (NSAID) 81mg 90/bt                                    </t>
  </si>
  <si>
    <t xml:space="preserve">DEXAMETHASONE SODIUM PHOSPHATE INJECTION, USP 10mg/mL 1mL VIAL                                       </t>
  </si>
  <si>
    <t xml:space="preserve">AMINOPHYLLINE INJ., USP 500mg (25mg/mL) 20mL VIAL                                                    </t>
  </si>
  <si>
    <t xml:space="preserve">ATROPINE SULFATE INJECTION, USP 0.4mg/mL 1mL VIAL                                                    </t>
  </si>
  <si>
    <t xml:space="preserve">PROPRANOLOL HYDROCHLORIDE INJECTION, USP 1mg/mL 1mL VIAL                                             </t>
  </si>
  <si>
    <t xml:space="preserve">DOBUTAMINE INJECTION, USP 250mg PER 20mL VIAL                                                        </t>
  </si>
  <si>
    <t xml:space="preserve">FUROSEMIDE INJECTION, USP 40mg/4mL (10 mg/mL) 4mL VIAL                                               </t>
  </si>
  <si>
    <t xml:space="preserve">DILTIAZEM HYDROCHLORIDE INJECTION 25mg/5mL (5 mg/mL) 5mL VIAL                                        </t>
  </si>
  <si>
    <t xml:space="preserve">PROCAINAMIDE HCL INJECTION, USP 1gram/10mL TOTAL (100mg/mL) 10mL VIAL                                </t>
  </si>
  <si>
    <t xml:space="preserve">DOBUTAMINE IN 5% DEXTROSE INJECTION, USP 500mg 250mL BAG                                             </t>
  </si>
  <si>
    <t xml:space="preserve">MAGNESIUM SULFATE INJECTION, USP 50% 10g/20mL (0.5g/mL) 20mL VIAL                                    </t>
  </si>
  <si>
    <t xml:space="preserve">2% LIDOCAINE HCL INJECTION, USP 1000mg/50mL (20mg/mL) 50mL VIAL                                      </t>
  </si>
  <si>
    <t xml:space="preserve">EPHEDRINE SULFATE INJECTIONS, USP 50 mg/mL 1mL VIAL                                                  </t>
  </si>
  <si>
    <t xml:space="preserve">ESMOLOL HYDROCHLORIDE INJECTION 100mg per10mL VIAL                                                   </t>
  </si>
  <si>
    <t xml:space="preserve">DS, LIFEPAK CR + REPLACEMENT KIT FOR CHARGE 2 SETS OF ELECTRODES                                     </t>
  </si>
  <si>
    <t xml:space="preserve">AUVI-Q EPINEPHRINE AUTO INJECTOR TRAINER                                                             </t>
  </si>
  <si>
    <t xml:space="preserve">AED, HEARTSINE SAM 360P FULLY AUTOMATIC                                                              </t>
  </si>
  <si>
    <t xml:space="preserve">AUVI-Q(R) EPINEPHRINE INJECTION, USP 0.15mg AUTO INJECTOR                                            </t>
  </si>
  <si>
    <t xml:space="preserve">AUVI-Q(R) EPINEPHRINE INJECTION, USP 0.3mg AUTO INJECTOR                                             </t>
  </si>
  <si>
    <t xml:space="preserve">6% HETASTARCH IN 0.9% SODIUM CHLORIDE INJECTION 500mL BAG                                            </t>
  </si>
  <si>
    <t xml:space="preserve">DOPAMINE HYDROCHLORIDE IN 5% DEXTROSE INJECTION, USP 400mg 250mL BAG                                 </t>
  </si>
  <si>
    <t xml:space="preserve">LEVOPHED(R) NOREPINEPHRINE BITARTRATE INJECTION, USP 4mg/4mL 4mL VIAL                                </t>
  </si>
  <si>
    <t xml:space="preserve">VASOSTRICT™ (VASOPRESSIN INJECTION, USP) 20 UNITS PER mL (100mg/mL) 1mL VIAL                         </t>
  </si>
  <si>
    <t xml:space="preserve">CALCIUM GLUCONATE INJECTION, USP 10% 1,000 mg per 10mL  (100mg/mL) 10mL VIAL                         </t>
  </si>
  <si>
    <t xml:space="preserve">STAT KIT®  Z-1000 EMERGENCY MEDICAL KIT (MEMBERSHIP)                                                 </t>
  </si>
  <si>
    <t xml:space="preserve">STAT KIT 750-AI EMERGENCY MEDICAL KIT (MEMBERSHIP)                                                   </t>
  </si>
  <si>
    <t xml:space="preserve">ATROPINE SULFATE INJECTION, USP 8mg/20mL (0.4mg/mL) 20mL VIAL                                        </t>
  </si>
  <si>
    <t xml:space="preserve">STAT KIT 750 EMERGENCY MEDICAL KIT(MEMBERSHIP)                                                       </t>
  </si>
  <si>
    <t xml:space="preserve">STAT KIT 550 EMERGENCY MEDICAL KIT (MEMBERSHIP)                                                      </t>
  </si>
  <si>
    <t xml:space="preserve">STAT KIT(R)  Z-1000 EMERGENCY MEDICAL KIT ANNUAL MEMBERSHIP                                          </t>
  </si>
  <si>
    <t xml:space="preserve">STAT KIT Z-1000 EMERGENCY MEDICAL KIT ANNUAL MEMBERSHIP                                              </t>
  </si>
  <si>
    <t xml:space="preserve">STAT KIT(R)  Z-1000 EMERGENCY MEDICAL KIT QUARTERLY MEMBERSHIP                                       </t>
  </si>
  <si>
    <t xml:space="preserve">STAT KIT Z-1000 EMERGENCY MEDICAL KIT QUARTERLY MEMBERSHIP                                           </t>
  </si>
  <si>
    <t xml:space="preserve">STAT KIT 750-AI EMERGENCY MEDICAL KIT ANNUAL MEMBERSHIP                                              </t>
  </si>
  <si>
    <t xml:space="preserve">STAT KIT 750-AI EMERGENCY MEDICAL KIT QUARTERLY MEMBERSHIP                                           </t>
  </si>
  <si>
    <t xml:space="preserve">STAT KIT 750-S EMERGENCY MEDICAL KIT ANNUAL MEMBERSHIP                                               </t>
  </si>
  <si>
    <t xml:space="preserve">STAT KIT 750-S EMERGENCY MEDICAL KIT QUARTERLY MEMBERSHIP                                            </t>
  </si>
  <si>
    <t xml:space="preserve">STAT KIT 750-R EMERGENCY MEDICAL KIT ANNUAL MEMBERSHIP                                               </t>
  </si>
  <si>
    <t xml:space="preserve">STAT KIT 750-R EMERGENCY MEDICAL KIT QUARTERLY MEMBERSHIP                                            </t>
  </si>
  <si>
    <t xml:space="preserve">STAT KIT 750 EMERGENCY MEDICAL KIT ANNUAL MEMBERSHIP                                                 </t>
  </si>
  <si>
    <t xml:space="preserve">STAT KIT 750 EMERGENCY MEDICAL KIT QUARTERLY MEMBERSHIP                                              </t>
  </si>
  <si>
    <t xml:space="preserve">STAT KIT 650 EMERGENCY MEDICAL KIT ANNUAL MEMBERSHIP                                                 </t>
  </si>
  <si>
    <t xml:space="preserve">STAT KIT 650 EMERGENCY MEDICAL KIT QUARTERLY MEMBERSHIP                                              </t>
  </si>
  <si>
    <t xml:space="preserve">STAT KIT 550 EMERGENCY MEDICAL KIT ANNUAL MEMBERSHIP                                                 </t>
  </si>
  <si>
    <t xml:space="preserve">STAT KIT 550 EMERGENCY MEDICAL KIT QUARTERLY MEMBERSHIP                                              </t>
  </si>
  <si>
    <t xml:space="preserve">SM-Z EMERGENCY MEDICAL KIT ANNUAL MEMBERSHIP                                                         </t>
  </si>
  <si>
    <t xml:space="preserve">SM-Z EMERGENCY MEDICAL KIT QUARTERLY MEMBERSHIP                                                      </t>
  </si>
  <si>
    <t xml:space="preserve">SM-Z EMERGENCY MEDICAL KIT W/ NITRO TABS ANNUAL MEMBERSHIP                                           </t>
  </si>
  <si>
    <t xml:space="preserve">SM-Z EMERGENCY MEDICAL KIT W/ NITRO TABS QUARTERLY MEMBERSHIP                                        </t>
  </si>
  <si>
    <t xml:space="preserve">4.2% SODIUM BICARBONATE INJECTION, USP 5mEq/10mL (0.5 mEq/mL) 10mL SYR                               </t>
  </si>
  <si>
    <t xml:space="preserve">0.9% SODIUM CHLORIDE INJECTION USP ZR™ 10mL SYR                                                      </t>
  </si>
  <si>
    <t xml:space="preserve">CCAR WELCOME KIT                                                                                     </t>
  </si>
  <si>
    <t xml:space="preserve">MISCELLANEOUS ITEMS- AP                                                                              </t>
  </si>
  <si>
    <t xml:space="preserve">SYRINGE, 1mL 20G X 1"                                                                                </t>
  </si>
  <si>
    <t xml:space="preserve">HEARTSINE SAMARITAN AVIATION PAD PAK                                                                 </t>
  </si>
  <si>
    <t xml:space="preserve">DS, HEARTSINE SAMARITAN PAD 350P FOR AVIATION                                                        </t>
  </si>
  <si>
    <t xml:space="preserve">CCAR ANNUAL MEMBERSHIP                                                                               </t>
  </si>
  <si>
    <t xml:space="preserve">CCAR QUARTERLY MEMBERSHIP                                                                            </t>
  </si>
  <si>
    <t xml:space="preserve">SM7 EMERGENCY MEDICAL KIT - ADULT (MEMBERSHIP)                                                       </t>
  </si>
  <si>
    <t xml:space="preserve">SM10 EMERGENCY MEDICAL KIT (MEMBERSHIP)                                                              </t>
  </si>
  <si>
    <t xml:space="preserve">SM27 EMERGENCY MEDICAL KIT - ADULT AND PEDI (MEMBERSHIP)                                             </t>
  </si>
  <si>
    <t xml:space="preserve">SM30 EMERGENCY MEDICAL KIT (MEMBERSHIP)                                                              </t>
  </si>
  <si>
    <t xml:space="preserve">SM-Z EMERGENCY MEDICAL KIT (MEMBERSHIP)                                                              </t>
  </si>
  <si>
    <t xml:space="preserve">MOBILE ACLS V2 EMERGENCY MEDICAL KIT (MEMBERSHIP)                                                    </t>
  </si>
  <si>
    <t xml:space="preserve">LIDOCAINE HCL AND 5% DEXTROSE INJECTION USP 2g (4mg/mL) 500mL BAG                                    </t>
  </si>
  <si>
    <t xml:space="preserve">CASE, CANVAS BLACK FRAME                                                                             </t>
  </si>
  <si>
    <t xml:space="preserve">MOBILE ACLS V2 EMERGENCY MEDICAL KIT ANNUAL MEMBERSHIP                                               </t>
  </si>
  <si>
    <t xml:space="preserve">MOBILE ACLS EMERGENCY MEDICAL KIT ANNUAL MEMBERSHIP                                                  </t>
  </si>
  <si>
    <t xml:space="preserve">MOBILE ACLS V2 EMERGENCY MEDICAL KIT QUARTERLY MEMBERSHIP                                            </t>
  </si>
  <si>
    <t xml:space="preserve">MOBILE ACLS EMERGENCY MEDICAL KIT QUARTERLY MEMBERSHIP                                               </t>
  </si>
  <si>
    <t xml:space="preserve">SM-Z ADULT EMERGENCY MEDICAL KIT ANNUAL MEMBERSHIP                                                   </t>
  </si>
  <si>
    <t xml:space="preserve">SM-Z ADULT EMERGENCY MEDICAL KIT QUARTERLY MEMBERSHIP                                                </t>
  </si>
  <si>
    <t xml:space="preserve">SM30 ANNUAL MEMBERSHIP                                                                               </t>
  </si>
  <si>
    <t xml:space="preserve">SM30 QUARTERLY MEMBERSHIP                                                                            </t>
  </si>
  <si>
    <t xml:space="preserve">SM27 ANNUAL MEMBERSHIP                                                                               </t>
  </si>
  <si>
    <t xml:space="preserve">SM10 ANNUAL MEMBERSHIP                                                                               </t>
  </si>
  <si>
    <t xml:space="preserve">SM10 QUARTERLY MEMBERSHIP                                                                            </t>
  </si>
  <si>
    <t xml:space="preserve">SM7 ANNUAL MEMBERSHIP                                                                                </t>
  </si>
  <si>
    <t xml:space="preserve">SM7 QUARTERLY MEMBERSHIP                                                                             </t>
  </si>
  <si>
    <t xml:space="preserve">SM27 QUARTERLY MEMBERSHIP                                                                            </t>
  </si>
  <si>
    <t xml:space="preserve">AED, DS, HEARTSINE SAMARITAN® PAD 350P DEFIB                                                         </t>
  </si>
  <si>
    <t xml:space="preserve">DEXAMETHASONE SODIUM PHOSPHATE INJECTION, USP 20mg/5mL (4mg/mL) VIAL                                 </t>
  </si>
  <si>
    <t xml:space="preserve">KETOROLAC TROMETHAMINE INJ., USP 60mg/2mL (30mg/mL) 2mL VIAL                                         </t>
  </si>
  <si>
    <t xml:space="preserve">KETOROLAC TROMETHAMINE INJ., USP 30mg/mL 1mL VIAL                                                    </t>
  </si>
  <si>
    <t xml:space="preserve">AED, HEARTSINE SAMARITAN ® PAD 450P DEFIB                                                            </t>
  </si>
  <si>
    <t xml:space="preserve">BIOLOGICAL, CONFIRM 10 INCUBATOR                                                                     </t>
  </si>
  <si>
    <t xml:space="preserve">SM ORGANIZER                                                                                         </t>
  </si>
  <si>
    <t xml:space="preserve">EPHEDRINE SULFATE 50mg/1mL                                                                           </t>
  </si>
  <si>
    <t xml:space="preserve">DOPAMINE HCL INJ., USP 200mg (40 mg/mL) 5mL VIAL                                                     </t>
  </si>
  <si>
    <t xml:space="preserve">ADRENALIN® (EPINEPHRINE INJECTION, USP) 1mg/mL 1:1000 VIAL                                           </t>
  </si>
  <si>
    <t xml:space="preserve">ATROPINE SULFATE INJECTION, USP 1mg (0.1mg/mL) 10mL ANSYR SYR                                        </t>
  </si>
  <si>
    <t xml:space="preserve">MISCELLANEOUS ITEMS -AR                                                                              </t>
  </si>
  <si>
    <t xml:space="preserve">AED, HEARTSINE ENTERPRISE BUNDLE                                                                     </t>
  </si>
  <si>
    <t xml:space="preserve">TRAQIT LABEL, LEAD APRON RECOVERY                                                                    </t>
  </si>
  <si>
    <t xml:space="preserve">INSTADOSE ONLINE XRAY DOSIMETER SILVER                                                               </t>
  </si>
  <si>
    <t xml:space="preserve">INSTADOSE ONLINE XRAY DOSIMETER BLACK                                                                </t>
  </si>
  <si>
    <t xml:space="preserve">INSTADOSE ONLINE XRAY DOSIMETER GREEN                                                                </t>
  </si>
  <si>
    <t xml:space="preserve">STAT KIT 550 EMERGENCY MEDICAL KIT                                                                   </t>
  </si>
  <si>
    <t xml:space="preserve">STAT KIT 750-AI EMERGENCY MEDICAL KIT                                                                </t>
  </si>
  <si>
    <t xml:space="preserve">STAT KIT 750 EMERGENCY MEDICAL KIT                                                                   </t>
  </si>
  <si>
    <t xml:space="preserve">CONTAINER, 2 GAL SHARPS                                                                              </t>
  </si>
  <si>
    <t xml:space="preserve">CONTAINER, 1 GAL SHARPS                                                                              </t>
  </si>
  <si>
    <t xml:space="preserve">AAA BATTERY                                                                                          </t>
  </si>
  <si>
    <t xml:space="preserve">METOCLOPRAMIDE INJECTION, USP 10mg/2mL (5mg/mL)  2mL VIAL                                            </t>
  </si>
  <si>
    <t xml:space="preserve">CPR SHIELD WITH ONE WAY VALVE                                                                        </t>
  </si>
  <si>
    <t xml:space="preserve">ENVELOPE, RECOVERY UNUSED MEDICATIONS                                                                </t>
  </si>
  <si>
    <t xml:space="preserve">TRAINING, ONLINE SM SERIES EMERGENCY MEDICAL KIT TRAINING                                            </t>
  </si>
  <si>
    <t xml:space="preserve">RENEWAL, INSTADOSE ANNUAL SUBSCRIPTION                                                               </t>
  </si>
  <si>
    <t xml:space="preserve">TRAINING, DR DON ONSITE TRAINING HOURLY RATE                                                         </t>
  </si>
  <si>
    <t xml:space="preserve">TRAINING, ONLINE BLOODBORNE PATHOGENS                                                                </t>
  </si>
  <si>
    <t xml:space="preserve">SHIPPING SUPPLY, REFILL TRAY SM                                                                      </t>
  </si>
  <si>
    <t xml:space="preserve">BOX, REPLACEMENT RETURN 5 GAL AMALGAM WASTE RECOVERY                                                 </t>
  </si>
  <si>
    <t xml:space="preserve">BOX, REPLACEMENT RETURN 18 GAL MEDICAL WASTE MANAGEMENT                                              </t>
  </si>
  <si>
    <t xml:space="preserve">BOX, REPLACEMENT RETURN 8 GAL MEDICAL WASTE MANAGEMENT                                               </t>
  </si>
  <si>
    <t xml:space="preserve">BOX, REPLACEMENT RETURN 3 GAL MEDICAL WASTE MANAGEMENT                                               </t>
  </si>
  <si>
    <t xml:space="preserve">BOX, REPLACEMENT RETURN 8 GAL SHARPS MANAGEMENT                                                      </t>
  </si>
  <si>
    <t xml:space="preserve">BOX, REPLACEMENT RETURN 3 GAL SHARPS MANAGEMENT                                                      </t>
  </si>
  <si>
    <t xml:space="preserve">BOX, REPLACEMENT RETURN 5 QT SHARPS MANAGEMENT                                                       </t>
  </si>
  <si>
    <t xml:space="preserve">BOX, REPLACEMENT RETURN 1 QT SHARPS MANAGEMENT                                                       </t>
  </si>
  <si>
    <t xml:space="preserve">BOX, REPLACEMENT RETURN 18 GAL SHARPS MANAGEMENT                                                     </t>
  </si>
  <si>
    <t xml:space="preserve">BOX, REPLACEMENT RETURN 2 GAL 2PK MANAGEMENT                                                         </t>
  </si>
  <si>
    <t xml:space="preserve">BOX, REPLACEMENT RETURN 2 GAL MANAGEMENT                                                             </t>
  </si>
  <si>
    <t xml:space="preserve">BOX, REPLACEMENT RETURN 5 QT 6PK SHARPS MANAGEMENT                                                   </t>
  </si>
  <si>
    <t xml:space="preserve">BOX, REPLACEMENT RETURN 5 QT 3PK SHARPS MANAGEMENT                                                   </t>
  </si>
  <si>
    <t xml:space="preserve">BOX, REPLACEMENT RETURN 1 QT 6PK SHARPS MANAGEMENT                                                   </t>
  </si>
  <si>
    <t xml:space="preserve">BOX. REPLACEMENT RETURN 1 QT 3PK SHARPS MANAGEMENT                                                   </t>
  </si>
  <si>
    <t xml:space="preserve">BOX, REPLACEMENT RETURN 1 GAL 3PK SHARPS MANAGEMENT                                                  </t>
  </si>
  <si>
    <t xml:space="preserve">BOX, REPLACEMENT RETURN 1 GAL SHARPS MANAGEMENT                                                      </t>
  </si>
  <si>
    <t xml:space="preserve">SHARPS, 18 GALLON MEDICAL WASTE MANAGEMENT (USPS)                                                    </t>
  </si>
  <si>
    <t xml:space="preserve">SHARPS, 8 GALLON MEDICAL WASTE MANAGEMENT (USPS)                                                     </t>
  </si>
  <si>
    <t xml:space="preserve">SHARPS, 3 GALLON MEDICAL WASTE MANAGEMENT (USPS)                                                     </t>
  </si>
  <si>
    <t xml:space="preserve">SHARPS, 8 GALLON                                                                                     </t>
  </si>
  <si>
    <t xml:space="preserve">SHARPS, 3 GAL SHARPS MANAGEMENT                                                                      </t>
  </si>
  <si>
    <t xml:space="preserve">SHARPS, 5 QUART                                                                                      </t>
  </si>
  <si>
    <t xml:space="preserve">SHARPS, 1 QUART                                                                                      </t>
  </si>
  <si>
    <t xml:space="preserve">SHARPS, 18 GAL SHARPS MANAGEMENT                                                                     </t>
  </si>
  <si>
    <t xml:space="preserve">SHARPS, 2 GAL 2PK SHARPS MANAGEMENT                                                                  </t>
  </si>
  <si>
    <t xml:space="preserve">SHARPS, 2 GAL SHARPS MANAGEMENT                                                                      </t>
  </si>
  <si>
    <t xml:space="preserve">SHARPS, 5 QUART 6 PACK                                                                               </t>
  </si>
  <si>
    <t xml:space="preserve">SHARPS, 5 QUART 3 PACK                                                                               </t>
  </si>
  <si>
    <t xml:space="preserve">SHARPS, 1 GAL 3PK SHARPS MANAGEMENT                                                                  </t>
  </si>
  <si>
    <t xml:space="preserve">SHARPS, 1 GAL SHARPS MANAGEMENT                                                                      </t>
  </si>
  <si>
    <t xml:space="preserve">SHARPS, 5 QT TABLE TOP HOLDER                                                                        </t>
  </si>
  <si>
    <t xml:space="preserve">SHARPS, 5 QT LOCKABLE ENCLOSURE                                                                      </t>
  </si>
  <si>
    <t xml:space="preserve">SHARPS, 3 GAL WIRE BRACKET                                                                           </t>
  </si>
  <si>
    <t xml:space="preserve">SHARPS, 2 GAL WIRE BRACKET                                                                           </t>
  </si>
  <si>
    <t xml:space="preserve">SHARPS, 5 QT WIRE BRACKET                                                                            </t>
  </si>
  <si>
    <t xml:space="preserve">SHARPS, 1 QT WIRE BRACKET                                                                            </t>
  </si>
  <si>
    <t xml:space="preserve">HM AUTOMATIC REFILL SHIPMENT                                                                         </t>
  </si>
  <si>
    <t xml:space="preserve">DSCSA COMPLIANCE                                                                                     </t>
  </si>
  <si>
    <t xml:space="preserve">OXYGEN, REGULATOR ADJUSTABLE W/POSTIVE PRESSURE                                                      </t>
  </si>
  <si>
    <t xml:space="preserve">OXYGEN, NASAL CANNULA                                                                                </t>
  </si>
  <si>
    <t xml:space="preserve">OXYGEN, COMPLETE SYSTEM W/POSITIVE PRESSURE REGULATOR                                                </t>
  </si>
  <si>
    <t xml:space="preserve">OXYGEN, DEMAND VALVE (ELDER)                                                                         </t>
  </si>
  <si>
    <t xml:space="preserve">OXYGEN, FACE MASK CHILD                                                                              </t>
  </si>
  <si>
    <t xml:space="preserve">OXYGEN, FACE MASK ADULT                                                                              </t>
  </si>
  <si>
    <t xml:space="preserve">OXYGEN, E CYLINDER                                                                                   </t>
  </si>
  <si>
    <t xml:space="preserve">OXYGEN, REGULATOR W/O POSITIVE PRESSURE                                                              </t>
  </si>
  <si>
    <t xml:space="preserve">MASK, PEDI  MASK W/STRAP AND NON-REBREATHER                                                          </t>
  </si>
  <si>
    <t xml:space="preserve">OXYGEN, SUPPLY LINE W/NASAL CANNULA                                                                  </t>
  </si>
  <si>
    <t xml:space="preserve">OXYGEN, SUPPLY TUBING                                                                                </t>
  </si>
  <si>
    <t xml:space="preserve">OXYGEN, SUPPLY LINE W/MASK MEDIUM CONCENTRATION                                                      </t>
  </si>
  <si>
    <t xml:space="preserve">OXYGEN, DEMAND VALVE POSITIVE PRESSURE                                                               </t>
  </si>
  <si>
    <t xml:space="preserve">OXYGEN, COMPLETE STANDARD SYSTEM                                                                     </t>
  </si>
  <si>
    <t xml:space="preserve">OXYGEN, E CADDY W/BRACKET FOR SM KIT                                                                 </t>
  </si>
  <si>
    <t xml:space="preserve">OXYGEN, E CADDY                                                                                      </t>
  </si>
  <si>
    <t xml:space="preserve">NEEDLE, 22GA X 1 1/2", SAFETY GLIDE                                                                  </t>
  </si>
  <si>
    <t xml:space="preserve">SYRINGE, 3ML W/O NEEDLE                                                                              </t>
  </si>
  <si>
    <t xml:space="preserve">SYRINGE, 3cc LUER LOCK                                                                               </t>
  </si>
  <si>
    <t xml:space="preserve">SYRINGE, 3cc 22G x 1", VANISHPOINT                                                                   </t>
  </si>
  <si>
    <t xml:space="preserve">SYRINGE, 3cc 25G x 5/8", VANISHPOINT                                                                 </t>
  </si>
  <si>
    <t xml:space="preserve">SYRINGE, 12mL W/O NEEDLE                                                                             </t>
  </si>
  <si>
    <t xml:space="preserve">NEEDLE, 25G x 1 1/2"                                                                                 </t>
  </si>
  <si>
    <t xml:space="preserve">NEEDLE, 25G x 5/8"                                                                                   </t>
  </si>
  <si>
    <t xml:space="preserve">NEEDLE, 18G x 1 1/2"                                                                                 </t>
  </si>
  <si>
    <t xml:space="preserve">NEEDLE, 22G x 1 1/2"                                                                                 </t>
  </si>
  <si>
    <t xml:space="preserve">NEEDLE, 20G x 1 1/2"                                                                                 </t>
  </si>
  <si>
    <t xml:space="preserve">SYRINGE, 1cc LUER LOCK                                                                               </t>
  </si>
  <si>
    <t xml:space="preserve">SYRINGE, 30mL LUER LOCK W/O NEEDLE                                                                   </t>
  </si>
  <si>
    <t xml:space="preserve">SYRINGE, 3cc 20G x 1 1/2", VANISHPOINT                                                               </t>
  </si>
  <si>
    <t xml:space="preserve">SYRINGE, 3cc 21G x 1 1/2", VANISHPOINT                                                               </t>
  </si>
  <si>
    <t xml:space="preserve">SYRINGE, 10cc 20G x 1 1/2", VANISHPOINT                                                              </t>
  </si>
  <si>
    <t xml:space="preserve">SYRINGE, 10cc 21G x 1 1/2", VANISHPOINT                                                              </t>
  </si>
  <si>
    <t xml:space="preserve">FLIPEASE EYE SHIELDS DISPOSABLE                                                                      </t>
  </si>
  <si>
    <t xml:space="preserve">COBAN SELF-ADHERANT WRAP TAN 3" X 5yd                                                                </t>
  </si>
  <si>
    <t xml:space="preserve">CURITY GAUZE STER 5'S 12PLY 4" X 4"                                                                  </t>
  </si>
  <si>
    <t xml:space="preserve">BOLIN CHEST SEAL                                                                                     </t>
  </si>
  <si>
    <t xml:space="preserve">THIN H BANDAGE, 4" X 7.5"                                                                            </t>
  </si>
  <si>
    <t xml:space="preserve">ANTISEPTIC WIPES, EACH                                                                               </t>
  </si>
  <si>
    <t xml:space="preserve">BETADINE PREP PADS                                                                                   </t>
  </si>
  <si>
    <t xml:space="preserve">FIRST AID HANDBOOK                                                                                   </t>
  </si>
  <si>
    <t xml:space="preserve">COLD PAK, EACH                                                                                       </t>
  </si>
  <si>
    <t xml:space="preserve">EMERGENCY BLANKET 52 X 84                                                                            </t>
  </si>
  <si>
    <t xml:space="preserve">COMPRESSION BANDAGE 3" X 5 YDS                                                                       </t>
  </si>
  <si>
    <t xml:space="preserve">SHEARS, 5 1/2"                                                                                       </t>
  </si>
  <si>
    <t xml:space="preserve">HEADLAMP                                                                                             </t>
  </si>
  <si>
    <t xml:space="preserve">RESUSCITATOR, MASK AMBU SIZE 2 INFANT                                                                </t>
  </si>
  <si>
    <t xml:space="preserve">GAUZE, STERILE PADS 4x4                                                                              </t>
  </si>
  <si>
    <t xml:space="preserve">ENDOTUBE, 7mm CUFFED                                                                                 </t>
  </si>
  <si>
    <t xml:space="preserve">THERMOMETER, SINGLE USE DISPOSABLE                                                                   </t>
  </si>
  <si>
    <t xml:space="preserve">GLOVES, NITRILE LARGE                                                                                </t>
  </si>
  <si>
    <t xml:space="preserve">RESUSCITATOR, MASK AMBU SIZE 4 ADULT SMALL                                                           </t>
  </si>
  <si>
    <t xml:space="preserve">RESUSCITATOR, MASK AMBU SIZE 5 ADULT                                                                 </t>
  </si>
  <si>
    <t xml:space="preserve">RESUSCITATOR, AMBU SHORT VALVE                                                                       </t>
  </si>
  <si>
    <t xml:space="preserve">AIRWAY, NASOPHARYNGEAL 26FR                                                                          </t>
  </si>
  <si>
    <t xml:space="preserve">AIRWAY, NASOPHARYNGEAL 28FR                                                                          </t>
  </si>
  <si>
    <t xml:space="preserve">AIRWAY, NASOPHARYNGEAL 30FR                                                                          </t>
  </si>
  <si>
    <t xml:space="preserve">AIRWAY, NASOPHARYNGEAL 32FR                                                                          </t>
  </si>
  <si>
    <t xml:space="preserve">AIRWAY, NASOPHARYNGEAL 34FR                                                                          </t>
  </si>
  <si>
    <t xml:space="preserve">GAUZE, 3" ROLL BANDAGE                                                                               </t>
  </si>
  <si>
    <t xml:space="preserve">CPR BACK BOARD 23" X 17"                                                                             </t>
  </si>
  <si>
    <t xml:space="preserve">MASK, ADULT MASK W/STRAP AND NON-REBREATHER                                                          </t>
  </si>
  <si>
    <t xml:space="preserve">SPONGE, ALCOHOL                                                                                      </t>
  </si>
  <si>
    <t xml:space="preserve">PICK EYE PAK                                                                                         </t>
  </si>
  <si>
    <t xml:space="preserve">SUTURE, PROLENE 4-0                                                                                  </t>
  </si>
  <si>
    <t xml:space="preserve">SUTURE, VICRYL 2-0                                                                                   </t>
  </si>
  <si>
    <t xml:space="preserve">LARYNGOSCOPE, MAC2 BLADE                                                                             </t>
  </si>
  <si>
    <t xml:space="preserve">LARYNGOSCOPE, MAC4  BLADE                                                                            </t>
  </si>
  <si>
    <t xml:space="preserve">SCALPEL, DISPOSABLE                                                                                  </t>
  </si>
  <si>
    <t xml:space="preserve">AIRWAY, OROPHARYNGEAL 100mm LARGE                                                                    </t>
  </si>
  <si>
    <t xml:space="preserve">AIRWAY, OROPHARYNGEAL 80mm MEDIUM                                                                    </t>
  </si>
  <si>
    <t xml:space="preserve">AIRWAY, OROPHARYNGEAL 60mm SMALL                                                                     </t>
  </si>
  <si>
    <t xml:space="preserve">ENDOTUBE, 3mm UNCUFFED W/STYLET                                                                      </t>
  </si>
  <si>
    <t xml:space="preserve">ENDOTUBE, 5mm CUFFED W/STYLET                                                                        </t>
  </si>
  <si>
    <t xml:space="preserve">ENDOTUBE, 7mm CUFFED W/STYLET                                                                        </t>
  </si>
  <si>
    <t xml:space="preserve">SUCTION, AMBU RESCUE PUMP HANDHELD MANUAL                                                            </t>
  </si>
  <si>
    <t xml:space="preserve">RESUSCITATOR, AMBU SIZE 3 TODDLER                                                                    </t>
  </si>
  <si>
    <t xml:space="preserve">YANKAUER FLANGE SUCTION TIP                                                                          </t>
  </si>
  <si>
    <t xml:space="preserve">FORCEPS, MAGILL 10"                                                                                  </t>
  </si>
  <si>
    <t xml:space="preserve">AIRWAY, LARYNGEAL MASK (LMA), SIZE 4                                                                 </t>
  </si>
  <si>
    <t xml:space="preserve">AIRWAY, LARYNGEAL MASK (LMA), SIZE 3                                                                 </t>
  </si>
  <si>
    <t xml:space="preserve">RESUSCITATOR, BVM AMBU PEDI                                                                          </t>
  </si>
  <si>
    <t xml:space="preserve">RESUSCITATOR, BVM AMBU ADULT                                                                         </t>
  </si>
  <si>
    <t xml:space="preserve">TRIPLE ANTIBIOTIC (2 PACK)                                                                           </t>
  </si>
  <si>
    <t xml:space="preserve">HYDROCORTISONE 1% CREAM (2 PACK)                                                                     </t>
  </si>
  <si>
    <t xml:space="preserve">TOURNIQUET, LATEX FREE                                                                               </t>
  </si>
  <si>
    <t xml:space="preserve">STETHOSCOPE, SINGLE HEAD                                                                             </t>
  </si>
  <si>
    <t xml:space="preserve">AIRWAY, LARYNGEAL MASK (LMA), SIZE 5                                                                 </t>
  </si>
  <si>
    <t xml:space="preserve">SEAL, PLASTIC PADLOCK, GREEN                                                                         </t>
  </si>
  <si>
    <t xml:space="preserve">SEAL, PLASTIC PADLOCK, YELLOW                                                                        </t>
  </si>
  <si>
    <t xml:space="preserve">SEAL, PLASTIC PADLOCK, RED                                                                           </t>
  </si>
  <si>
    <t xml:space="preserve">CO2 DETECTOR PEDI                                                                                    </t>
  </si>
  <si>
    <t xml:space="preserve">BATTERY, C CELL                                                                                      </t>
  </si>
  <si>
    <t xml:space="preserve">LARYNGOSCOPE, HANDLE                                                                                 </t>
  </si>
  <si>
    <t xml:space="preserve">INSTRUMENT PACKAGE                                                                                   </t>
  </si>
  <si>
    <t xml:space="preserve">SPHYGMOMANOMETER, LARGE ADULT CUFF                                                                   </t>
  </si>
  <si>
    <t xml:space="preserve">SPHYGMOMANOMETER, ADULT WITH VELCRO CUFF                                                             </t>
  </si>
  <si>
    <t xml:space="preserve">PULSE OXIMETER, FINGER, ADULT                                                                        </t>
  </si>
  <si>
    <t xml:space="preserve">BIOLOGICAL, CONFIRM IN OFFICE MONITORING SYSTEM, 10HR                                                </t>
  </si>
  <si>
    <t xml:space="preserve">BIOLOGICAL, BIO52 HEALTHFIRST MAIL IN MONITORING SYSTEM, 52 TESTS                                    </t>
  </si>
  <si>
    <t xml:space="preserve">BIOLOGICAL, BIO12 HEALTHFIRST MAIL IN MONITORING SYSTEM, 12 TESTS                                    </t>
  </si>
  <si>
    <t xml:space="preserve">CO2 DETECTOR ADULT                                                                                   </t>
  </si>
  <si>
    <t xml:space="preserve">STAT KIT®  Z-1000 EMERGENCY MEDICAL KIT                                                              </t>
  </si>
  <si>
    <t xml:space="preserve">CRITI-KIT DENTAL KIT 200                                                                             </t>
  </si>
  <si>
    <t xml:space="preserve">INSTADOSE ONLINE XRAY DOSIMETER PINK                                                                 </t>
  </si>
  <si>
    <t xml:space="preserve">INSTADOSE ONLINE XRAY DOSIMETER BLUE                                                                 </t>
  </si>
  <si>
    <t xml:space="preserve">SM30 EMERGENCY MEDICAL KIT                                                                           </t>
  </si>
  <si>
    <t xml:space="preserve">SM10 EMERGENCY MEDICAL KIT                                                                           </t>
  </si>
  <si>
    <t xml:space="preserve">SM7 EMERGENCY MEDICAL KIT - ADULT                                                                    </t>
  </si>
  <si>
    <t xml:space="preserve">SM27 EMERGENCY MEDICAL KIT - ADULT AND PEDI                                                          </t>
  </si>
  <si>
    <t xml:space="preserve">MOBILE ACLS V2 EMERGENCY MEDICAL KIT                                                                 </t>
  </si>
  <si>
    <t xml:space="preserve">IV STARTER KIT W/GLOVES                                                                              </t>
  </si>
  <si>
    <t xml:space="preserve">TUBING, IV MINIDRIP 60 DROP 66"                                                                      </t>
  </si>
  <si>
    <t xml:space="preserve">BUTTERFLY, INFUSION SET 12" TUBING 23G X 3/4"                                                        </t>
  </si>
  <si>
    <t xml:space="preserve">BUTTERFLY, INFUSION SET 12" TUBING 25G X 3/4"                                                        </t>
  </si>
  <si>
    <t xml:space="preserve">TUBING, IV 15 DROP 79"                                                                               </t>
  </si>
  <si>
    <t xml:space="preserve">TUBING, IV 15 DROP 84" PRE-PIERCED Y-SITE W/CLAVE                                                    </t>
  </si>
  <si>
    <t xml:space="preserve">CATHETER. IV SAFETY 22G x 1"                                                                         </t>
  </si>
  <si>
    <t xml:space="preserve">CATHETER, IV SAFETY 20G x 1"                                                                         </t>
  </si>
  <si>
    <t xml:space="preserve">EYE WASH CUP 6/PK                                                                                    </t>
  </si>
  <si>
    <t xml:space="preserve">SPONGE, GAUZE 3x3, 2/PK                                                                              </t>
  </si>
  <si>
    <t xml:space="preserve">AED, ZOLL SOFT CASE                                                                                  </t>
  </si>
  <si>
    <t xml:space="preserve">AED, ZOLL PLUS PEDI PADS                                                                             </t>
  </si>
  <si>
    <t xml:space="preserve">AED, ZOLL PLUS DEFIBRILLATOR                                                                         </t>
  </si>
  <si>
    <t xml:space="preserve">AMALGAM, VACUBLU LINE CLEANER, 64 OZ.                                                                </t>
  </si>
  <si>
    <t xml:space="preserve">KICK STAND, RUBBER LEG TIP 5/8"                                                                      </t>
  </si>
  <si>
    <t xml:space="preserve">HOOK, 1" FLAT FOR AED STRAP                                                                          </t>
  </si>
  <si>
    <t xml:space="preserve">TRAY, CARIDIAC PLASTIC                                                                               </t>
  </si>
  <si>
    <t xml:space="preserve">TRAY, MISC PLASTIC                                                                                   </t>
  </si>
  <si>
    <t xml:space="preserve">TRAY, AAA PLASTIC                                                                                    </t>
  </si>
  <si>
    <t xml:space="preserve">VELCRO AED STRAP, Z-1000 1" X 27"                                                                    </t>
  </si>
  <si>
    <t xml:space="preserve">SAFETY GLASSES, CLEAR, LARGE                                                                         </t>
  </si>
  <si>
    <t xml:space="preserve">KICK STAND, BLACK FOR Z-1000/ACLS                                                                    </t>
  </si>
  <si>
    <t xml:space="preserve">ZIP TIE                                                                                              </t>
  </si>
  <si>
    <t xml:space="preserve">CASE, FAA SOFT AMERICAN BLUE                                                                         </t>
  </si>
  <si>
    <t xml:space="preserve">CASE, SOFT BLACK                                                                                     </t>
  </si>
  <si>
    <t xml:space="preserve">CASE, FAA SOFT BLUE                                                                                  </t>
  </si>
  <si>
    <t xml:space="preserve">FOAM, 750 STATKIT W/OVERLAY                                                                          </t>
  </si>
  <si>
    <t xml:space="preserve">FOAM, CRITI-KIT W/OVERLAY                                                                            </t>
  </si>
  <si>
    <t xml:space="preserve">FOAM, MEDICAL INSERT W/OVERLAY - AIRLINE                                                             </t>
  </si>
  <si>
    <t xml:space="preserve">FOAM, EVA 2# BLACK 1/4"                                                                              </t>
  </si>
  <si>
    <t xml:space="preserve">TAPE, HYPOALLERGENIC PAPER                                                                           </t>
  </si>
  <si>
    <t xml:space="preserve">NEEDLE AND SYRINGE KEEPER                                                                            </t>
  </si>
  <si>
    <t xml:space="preserve">LABEL, TRAQIT 5 GAL AMALGAM WASTE RECOVERY                                                           </t>
  </si>
  <si>
    <t xml:space="preserve">BOX, INNER RETURN 5 GAL AMALGAM WASTE RECOVERY (18" x 14" x 14")                                     </t>
  </si>
  <si>
    <t xml:space="preserve">BOX, OUTER RETURN 5 GAL AMALGAM WASTE RECOVERY (20" x 15" x 15")                                     </t>
  </si>
  <si>
    <t xml:space="preserve">BOX, INNER RETURN 3.5 GAL AMALGAM WASTE RECOVERY (14" x 14" x 14")                                   </t>
  </si>
  <si>
    <t xml:space="preserve">LABEL, TRAQIT 1 QT SHARPS MANAGEMENT                                                                 </t>
  </si>
  <si>
    <t xml:space="preserve">BOX, INNER 1 QT 1PK SHARPS MANAGEMENT (4 1/2" x 4 3/16" x 6 3/4")                                    </t>
  </si>
  <si>
    <t xml:space="preserve">BOX, OUTER 1 QT 1PK SHARPS MANAGEMENT (4 7/8" x 4 9/16" x 7 3/4")                                    </t>
  </si>
  <si>
    <t xml:space="preserve">LABEL, TRAQIT 1 GAL SHARPS MANAGEMENT                                                                </t>
  </si>
  <si>
    <t xml:space="preserve">BOX, INNER RETURN 1 GAL SHARPS MANAGEMENT                                                            </t>
  </si>
  <si>
    <t xml:space="preserve">BOX, RETURN 1 GAL SHARPS MANAGEMENT                                                                  </t>
  </si>
  <si>
    <t xml:space="preserve">LABEL, DO NOT DESTROY                                                                                </t>
  </si>
  <si>
    <t xml:space="preserve">LABEL, PRODUCT AMALGAM GALLON BUCKET WASTE RECOVERY                                                  </t>
  </si>
  <si>
    <t xml:space="preserve">LABEL, GUIDELINES AMALGAM GALLON BUCKET WASTE RECOVERY                                               </t>
  </si>
  <si>
    <t xml:space="preserve">INSTRUCTIONS, 1 QT - 3 GAL SHARPS                                                                    </t>
  </si>
  <si>
    <t xml:space="preserve">LEAD APRON RECOVERY                                                                                  </t>
  </si>
  <si>
    <t xml:space="preserve">LEAD FOIL RECOVERY                                                                                   </t>
  </si>
  <si>
    <t xml:space="preserve">BAG, INNER CLEAR (16x14x36)                                                                          </t>
  </si>
  <si>
    <t xml:space="preserve">POUCH, ZIPLOCK SLEEVE                                                                                </t>
  </si>
  <si>
    <t xml:space="preserve">MANIFEST, SHARPS MANAGEMENT                                                                          </t>
  </si>
  <si>
    <t xml:space="preserve">BAG, INNER CLEAR 18x14x36                                                                            </t>
  </si>
  <si>
    <t xml:space="preserve">BAG, INNER CLEAR 10x8x20                                                                             </t>
  </si>
  <si>
    <t xml:space="preserve">BAG, CLEAR  5x3x15                                                                                   </t>
  </si>
  <si>
    <t xml:space="preserve">BAG, OUTER CLEAR 12x10x24                                                                            </t>
  </si>
  <si>
    <t xml:space="preserve">BAG, INNER CLEAR 10x6x20                                                                             </t>
  </si>
  <si>
    <t xml:space="preserve">AMALGAM, STANDARD (3001 COLLECTOR) RECYCLE                                                           </t>
  </si>
  <si>
    <t xml:space="preserve">AMALGAM, CATCH HG 1000 + LC SEPARATOR                                                                </t>
  </si>
  <si>
    <t xml:space="preserve">AMALGAM, CATCH HG 1000+ SEPARATOR                                                                    </t>
  </si>
  <si>
    <t xml:space="preserve">AMALGAM, HG 1000  SEPARATOR                                                                          </t>
  </si>
  <si>
    <t xml:space="preserve">AMALGAM, CATCH HG 400+ SEPARATOR                                                                     </t>
  </si>
  <si>
    <t xml:space="preserve">AMALGAM, CATCH HG 400 SEPARATOR                                                                      </t>
  </si>
  <si>
    <t xml:space="preserve">AMALGAM, REBEC ECO FUNNEL                                                                            </t>
  </si>
  <si>
    <t xml:space="preserve">AMALGAM, LC SYSTEM (3001 COLLECTOR AND 7001 BUFFER) RECYCLE                                          </t>
  </si>
  <si>
    <t xml:space="preserve">AMALGAM, BUFFER ONLY (5001 BUFFER) RECYCLE                                                           </t>
  </si>
  <si>
    <t xml:space="preserve">AMALGAM, CATCH HG 402 SEPARATOR                                                                      </t>
  </si>
  <si>
    <t xml:space="preserve">AMALGAM, UNIVERSAL INSTALL KIT 1-1.5"                                                                </t>
  </si>
  <si>
    <t xml:space="preserve">AMALGAM, 5 GAL WASTE RECOVERY CONTAINER                                                              </t>
  </si>
  <si>
    <t xml:space="preserve">AMALGAM, 3.5 GAL WASTE RECOVERY CONTAINER                                                            </t>
  </si>
  <si>
    <t xml:space="preserve">AMALGAM, 1.25 GAL WASTE RECOVERY CONTAINER                                                           </t>
  </si>
  <si>
    <t xml:space="preserve">AED, HEARTSINE SAMARITAN® PAD 450P DEFIB                                                             </t>
  </si>
  <si>
    <t xml:space="preserve">AED, HEARTSINE SAMARITAN® PAD TRAINING SYSTEM                                                        </t>
  </si>
  <si>
    <t xml:space="preserve">NITROGLYCERIN SUBLINGUAL TABLETS, USP 0.4mg/TABLET 25TABS                                            </t>
  </si>
  <si>
    <t xml:space="preserve">AED, HEARTSINE CABINET 11x12x7                                                                       </t>
  </si>
  <si>
    <t xml:space="preserve">AED, HEARTSINE EVO SOFTWARE AND DATA CABLE                                                           </t>
  </si>
  <si>
    <t xml:space="preserve">AED, HEARTSINE REPLACEMENT CASE                                                                      </t>
  </si>
  <si>
    <t xml:space="preserve">AED, HEARTSINE PADPAK PEDI                                                                           </t>
  </si>
  <si>
    <t xml:space="preserve">AED, HEARTSINE PADPAK ADULT                                                                          </t>
  </si>
  <si>
    <t xml:space="preserve">AED, HEARTSINE PAD WALL BRACKET                                                                      </t>
  </si>
  <si>
    <t xml:space="preserve">AED, ZOLL METAL WALL CABINET ALARMED DS                                                              </t>
  </si>
  <si>
    <t xml:space="preserve">AED, ZOLL METAL WALL CABINET ALARMED                                                                 </t>
  </si>
  <si>
    <t xml:space="preserve">AED, ZOLL MOUNTING BRACKET                                                                           </t>
  </si>
  <si>
    <t xml:space="preserve">AED, ZOLL BATTERY TYPE 123 LITHIUM 10/PK                                                             </t>
  </si>
  <si>
    <t xml:space="preserve">AED, ZOLL AED PLUS PADZ PEDI                                                                         </t>
  </si>
  <si>
    <t xml:space="preserve">AED, ZOLL CPR-D PADZ ADULT                                                                           </t>
  </si>
  <si>
    <t xml:space="preserve">CHLORAPREP® SINGLE SWABSTICK 1.75mL                                                                  </t>
  </si>
  <si>
    <t xml:space="preserve">CHILDREN'S IBUPROFEN ORAL SUSPENSION 100mg PER 5mL                                                   </t>
  </si>
  <si>
    <t xml:space="preserve">ALCALAK CALCIUM CARBONATE 420mg (2 TAB)                                                              </t>
  </si>
  <si>
    <t xml:space="preserve">EXTRA STRENGTH APAP ACETAMINOPHEN 500mg 2 TABLET (2PACK)                                             </t>
  </si>
  <si>
    <t xml:space="preserve">APAP ACETAMINOPHEN 325mg 2 TABLET (2 PACK)                                                           </t>
  </si>
  <si>
    <t xml:space="preserve">DIPHENHYDRAMINE HCL 25mg CAPSULE (2 PACK)                                                            </t>
  </si>
  <si>
    <t xml:space="preserve">VERAPAMIL HYDROCHLORIDE INJECTION, USP 10mg (2.5 mg/mL) 4mL ANSYR SYR                                </t>
  </si>
  <si>
    <t xml:space="preserve">VERAPAMIL HCL INJECTION, USP 5mg/2mL (2.5 mg/mL) VIAL                                                </t>
  </si>
  <si>
    <t xml:space="preserve">VENTOLIN® HFA (ALBUTEROL SULFATE)  90mcg BOXED                                                       </t>
  </si>
  <si>
    <t xml:space="preserve">STERILE WATER FOR INJECTION, USP 100mL VIAL                                                          </t>
  </si>
  <si>
    <t xml:space="preserve">STERILE WATER FOR INJECTION, USP 50mL VIAL                                                           </t>
  </si>
  <si>
    <t xml:space="preserve">SOLU-MEDROL® 40MG PER VIAL 1mL ACT-O-VIAL®                                                           </t>
  </si>
  <si>
    <t xml:space="preserve">SOLU-MEDROL® 125MG PER VIAL 2mL ACT-O-VIAL®                                                          </t>
  </si>
  <si>
    <t xml:space="preserve">SOLU-CORTEF® 250mg 2mL ACT-O-VIAL®                                                                   </t>
  </si>
  <si>
    <t xml:space="preserve">SOLU-CORTEF® 100mg 2mL ACT-O-VIAL®                                                                   </t>
  </si>
  <si>
    <t xml:space="preserve">BACTERIOSTATIC 0.9% SODIUM CHLORIDE INJECTION, USP 30mL VIAL                                         </t>
  </si>
  <si>
    <t xml:space="preserve">SODIUM BICARBONATE INJECTION USP, 8.4% 50mEq/50mL (1mEq/mL) 50mL VIAL                                </t>
  </si>
  <si>
    <t xml:space="preserve">8.4% SODIUM BICARBONATE INJECTION, USP 50mEq/50mL (1mEq/mL) 50mL SYR                                 </t>
  </si>
  <si>
    <t xml:space="preserve">FLUMAZENIL INJECTION, USP 0.5mg/5mL (0.1mg/mL) VIAL                                                  </t>
  </si>
  <si>
    <t xml:space="preserve">FLUMAZENIL INJECTION, USP 1mg/10mL (0.1 mg/mL) VIAL                                                  </t>
  </si>
  <si>
    <t xml:space="preserve">PHENYTOIN SODIUM INJ., USP 100mg/2mL (50mg/mL) VIAL                                                  </t>
  </si>
  <si>
    <t xml:space="preserve">PHENYLEPHRINE HCL INJECTION, USP 10mg/mL 1mL VIAL                                                    </t>
  </si>
  <si>
    <t xml:space="preserve">PROMETHAZINE HCL INJECTION, USP 50mg/mL 1mL AMPULE                                                   </t>
  </si>
  <si>
    <t xml:space="preserve">PROMETHAZINE HCL INJECTION, USP 25mg/mL 1mL VIAL                                                     </t>
  </si>
  <si>
    <t xml:space="preserve">ONDANSETRON INJECTION, USP 4mg/2mL (2mg/mL) VIAL                                                     </t>
  </si>
  <si>
    <t xml:space="preserve">NARCAN NALOXONE HCL NASAL SPRAY 4mg/.1mL 2-PACK                                                      </t>
  </si>
  <si>
    <t xml:space="preserve">NALOXONE HYDROCHLORIDE INJ., USP (1mg/mL) 2mL SYR                                                    </t>
  </si>
  <si>
    <t xml:space="preserve">NALOXONE HYDROCHLORIDE INJECTION, USP 0.4mg/mL 1mL CARP                                              </t>
  </si>
  <si>
    <t xml:space="preserve">50% MAGNESIUM SULFATE INJECTION, USP 5grams/10mL ANSYR SYR                                           </t>
  </si>
  <si>
    <t xml:space="preserve">2% LIDOCAINE HCL INJECTION, USP 100mg/5mL (20mg/mL) VIAL                                             </t>
  </si>
  <si>
    <t xml:space="preserve">LIDOCAINE HCL 1% AND EPINEPHRINE 1:100,000 INJECTION, USP 20mL VIAL                                  </t>
  </si>
  <si>
    <t xml:space="preserve">2% LIDOCAINE HCL INJ., USP 100mg/5mL SYR                                                             </t>
  </si>
  <si>
    <t xml:space="preserve">LIDOCAINE HCL INJECTION, USP 1% 50mg/5mL SYR                                                         </t>
  </si>
  <si>
    <t xml:space="preserve">LABETALOL HYDROCHLORIDE INJECTION, USP 100mg/20mL (5mg/mL) VIAL                                      </t>
  </si>
  <si>
    <t xml:space="preserve">FUROSEMIDE INJ., USP 20mg/2mL (10mg/mL) VIAL                                                         </t>
  </si>
  <si>
    <t xml:space="preserve">FUROSEMIDE INJECTION, USP 100mg/10mL (10mg/mL) 10mL VIAL                                             </t>
  </si>
  <si>
    <t xml:space="preserve">EZ ORDER PEDI MEDICATION AND DEVICE BUNDLE W/O AUTO INJECTOR                                         </t>
  </si>
  <si>
    <t xml:space="preserve">EZ ORDER PEDI MEDICATION AND DEVICE BUNDLE                                                           </t>
  </si>
  <si>
    <t xml:space="preserve">DOPAMINE HCL INJ., USP 400mg (40mg/mL) 10mL VIAL                                                     </t>
  </si>
  <si>
    <t xml:space="preserve">DIPHENHYDRAMINE HCL INJECTION, USP 50mg/mL 1mL VIAL                                                  </t>
  </si>
  <si>
    <t xml:space="preserve">DIGOXIN INJECTION, USP 500mcg/2mL 0.5/2mL (250mcg/mL) AMP                                            </t>
  </si>
  <si>
    <t xml:space="preserve">50% DEXTROSE INJECTION, USP 25grams (0.5g/mL) 50mL SYR                                               </t>
  </si>
  <si>
    <t xml:space="preserve">50% DEXTROSE INJECTION, USP 25grams/50mL (0.5g/mL) VIAL                                              </t>
  </si>
  <si>
    <t xml:space="preserve">INFANT 25% DEXTROSE INJECTION, USP 2.5g (250mg/mL) ANSYR SYR                                         </t>
  </si>
  <si>
    <t xml:space="preserve">10% CALCIUM CHLORIDE INJECTION, USP 1000mg/10mL (100mg/mL) 10mL SYR                                  </t>
  </si>
  <si>
    <t xml:space="preserve">ATROPINE SULFATE INJECTION, USP 0.5mg (0.1 mg/mL) SYR                                                </t>
  </si>
  <si>
    <t xml:space="preserve">ATROPINE SULFATE INJECTION, USP 1mg (0.1mg/mL) SYR                                                   </t>
  </si>
  <si>
    <t xml:space="preserve">0.3mL AMMONIA INHALANT (3 PACK)                                                                      </t>
  </si>
  <si>
    <t xml:space="preserve">AMIODARONE HYDROCHLORIDE INJECTION 150mg/3mL (50mg/mL) VIAL                                          </t>
  </si>
  <si>
    <t xml:space="preserve">AMINOPHYLLINE INJECTION, USP 250mg (25mg/mL) 10mL VIAL                                               </t>
  </si>
  <si>
    <t xml:space="preserve">PROAIR® HFA (ALBUTEROL SULFATE)  90mcg UNBOXED                                                       </t>
  </si>
  <si>
    <t xml:space="preserve">ADENOSINE INJECTION, USP 6mg/2mL (3mg/mL) VIAL                                                       </t>
  </si>
  <si>
    <t xml:space="preserve">ACTIDOSE-AQUA 25grams ACTIVATED CHARCOAL TUBE                                                        </t>
  </si>
  <si>
    <t>Price</t>
  </si>
  <si>
    <t>Item Description</t>
  </si>
  <si>
    <t>Item No.</t>
  </si>
  <si>
    <t>Status</t>
  </si>
  <si>
    <t xml:space="preserve">Henry Schein Crash Cart Auto‐Replenishment Program Membership Agreement
Terms and Conditions
</t>
  </si>
  <si>
    <t>(b)	Payments of the Membership Fee shall be made on an annual basis as set forth in the Form Agreement. Except as set forth in this Agreement, Membership Fees are non‐refundable and Customer agrees to pay the total amount of the annual Membership Fee for each 12 month period of the Initial Term and any Renewal Terms regardless of whether Customer continues to use the Program during any such 12 month period or discontinues such use at any time during any such 12 month period. Customer hereby authorizes HSI to charge Customer’s chosen payment method upon commencement of this Agreement, and again at the beginning of each subsequent Renewal Term. The Membership Fee does not include any applicable taxes, which shall be Customer’s responsibility. Late payments will be subject to interest at the lower of the 1.5% per month or the highest amount per month allowed by law.</t>
  </si>
  <si>
    <t>NALOXONE HYDROCHLORIDE INJECTION, USP 2mg PER 2mL (1mg/mL) 2mL SYR</t>
  </si>
  <si>
    <t>55150-345-10</t>
  </si>
  <si>
    <t>DILTIAZEM HCI FOR INJECTION 100mg/VIAL DILTIAZEM HCl VIAL</t>
  </si>
  <si>
    <t>XYLOCAINE® -MPF (LIDOCAINE HCI AND EPINEPHRINE INJECTION, USP) WITH EPINEPHRINE 1:200,000 1% 300mg per 30mL (10mg per mL) 30mL VIAL</t>
  </si>
  <si>
    <t>NESACAINE® (CHLOROPROCAINE HCI INJECTION, USP) 2% (600mg per 30mL) (20mg per mL) 30mL VIAL</t>
  </si>
  <si>
    <t>2,000mcg/mL</t>
  </si>
  <si>
    <t xml:space="preserve">DOXY 100™  DOXYCYCLINE FOR INJECTION, USP 100mg per VIAL 20mL VIAL                                   </t>
  </si>
  <si>
    <t xml:space="preserve">NESACAINE® (CHLOROPROCAINE HCL INJECTION, USP) 2% (600mg per 30mL) (20mg per mL) 30mL VIAL           </t>
  </si>
  <si>
    <t xml:space="preserve">DEXAMETHASONE SODIUM PHOSPHATE INJECTION, USP 100mg per 10mL (10mg per mL) 10mL VIAL                 </t>
  </si>
  <si>
    <t xml:space="preserve">XYLOCAINE® -MPF WITH EPINEPHRINE 1:200,000 2% 200mg per 10mL (20mg per mL) 10mL VIAL                 </t>
  </si>
  <si>
    <t xml:space="preserve">DILTIAZEM HCI FOR INJECTION 100mg/VIAL DILTIAZEM HCI VIAL                                            </t>
  </si>
  <si>
    <t xml:space="preserve">25% MANNITOL INJECTION, USP 12.5g/50mL (250mg/mL) 50mL VIAL                                          </t>
  </si>
  <si>
    <t xml:space="preserve">XYLOCAINE®  WITH EPINEPHRINE 1:100,000 2% 1000mg PER 50mL (20mg PER mL) 50mL VIAL                    </t>
  </si>
  <si>
    <t xml:space="preserve">HYLENEX® RECOMBINANT 1mL (HYALURONIDASE HUMAN INJECTION) 150 USP UNITS/mL 1mL VIAL                   </t>
  </si>
  <si>
    <t xml:space="preserve">ACETAMINOPHEN INJECTION 1,000mg PER 100mL (10mg/mL) 100mL VIAL                                       </t>
  </si>
  <si>
    <t xml:space="preserve">ETOMIDATE INJECTION, USP 40mg PER 20mL (2mg/mL) 20mL VIAL                                            </t>
  </si>
  <si>
    <t xml:space="preserve">ROCURONIUM BROMIDE INJECTION, 50mg PER 5mL (10mg/mL) 5mL VIAL                                        </t>
  </si>
  <si>
    <t xml:space="preserve">ONDANSETRON TABLETS USP 4mg* (4 PACK)                                                                </t>
  </si>
  <si>
    <t xml:space="preserve">SODIUM BICARBONATE INJECTION, USP, 8.4% 50 mEq (1 mEq PER mL) 50mL VIAL                              </t>
  </si>
  <si>
    <t xml:space="preserve">FUROSEMIDE INJECTION, USP 20mg PER 2mL (10mg PER mL) 2mL VIAL                                        </t>
  </si>
  <si>
    <t xml:space="preserve">PHENYLEPHRINE HYDROCHLORIDE INJECTION, USP 10mg PER mL 1mL VIAL                                      </t>
  </si>
  <si>
    <t xml:space="preserve">FLUMAZENIL INJECTION, USP 0.5mg PER 5mL (0.1mg PER mL) 5mL VIAL                                      </t>
  </si>
  <si>
    <t xml:space="preserve">MICRODOT® GLUCOSE GEL, FAST ACTING GLUCOSE GEL 40%                                                   </t>
  </si>
  <si>
    <t xml:space="preserve">STETHOSCOPE, DUAL-HEAD SCOPE - BLACK                                                                 </t>
  </si>
  <si>
    <t xml:space="preserve">TRAINING, CARDIOVASCULAR CONSIDERATIONS FOR THE DENTAL PRACTICE                                      </t>
  </si>
  <si>
    <t xml:space="preserve">TRAINING, HYPERTENSION CONSIDERATIONS FOR DENTISTRY                                                  </t>
  </si>
  <si>
    <t xml:space="preserve">TRAINING, PREVENTING MEDICAL EMERGENCIES AMONG DIABETIC PATIENTS                                     </t>
  </si>
  <si>
    <t xml:space="preserve">TRAINING, CHRONIC CONDITIONS SERIES- CARDIOVASCULAR, DIABETES, HYPERTENSION                          </t>
  </si>
  <si>
    <t>VENTOLIN® HFA (ALBUTEROL SULFATE) 90mcg BOXED</t>
  </si>
  <si>
    <t>GLYCOPYRROLATE INJECTION, USP 1mg/5mL (0.2mg/mL) 5mL VIAL</t>
  </si>
  <si>
    <t>0143-9622-01</t>
  </si>
  <si>
    <t>LABETALOL HCl INJECTION, USP 100mg/20mL (5mg/mL) 20mL VIAL BOXED</t>
  </si>
  <si>
    <t>17478-934-10</t>
  </si>
  <si>
    <t xml:space="preserve">DISPOSABLE ISOLATION GOWN BLUE 10/BG                                                                 </t>
  </si>
  <si>
    <t xml:space="preserve">DEXAMETHASONE SODIUM PHOSPHATE INJECTION USP 100mg PER 10mL(10mg/mL*) 10mL VIAL                      </t>
  </si>
  <si>
    <t xml:space="preserve">ROCURONIUM BROMIDE INJECTION 100mg PER 10mL (10mg/mL) 10mL VIAL                                      </t>
  </si>
  <si>
    <t xml:space="preserve">VERAPAMIL HCI INJECTION, USP 10mg PER 4mL (2.5mg/mL) 4mL VIAL                                        </t>
  </si>
  <si>
    <t xml:space="preserve">VERAPAMIL HCI INJECTION USP, 5mg PER 2mL (2.5mg/mL) 2mL VIAL                                         </t>
  </si>
  <si>
    <t xml:space="preserve">PAIR, WALLETED NITRILE GLOVES, LARGE                                                                 </t>
  </si>
  <si>
    <t xml:space="preserve">RAPID CHECK, 24HR WATER TEST- 4 VIAL                                                                 </t>
  </si>
  <si>
    <t xml:space="preserve">RAPID CHECK, 24HR WATER TEST- 6 VIAL                                                                 </t>
  </si>
  <si>
    <t xml:space="preserve">RAPID CHECK, 24HR WATER TEST- 10 VIAL                                                                </t>
  </si>
  <si>
    <t xml:space="preserve">MANUAL SUCTION PUMP                                                                                  </t>
  </si>
  <si>
    <t>Pricing Tiers</t>
  </si>
  <si>
    <t>Start</t>
  </si>
  <si>
    <t>End</t>
  </si>
  <si>
    <t>McKesson Item Number</t>
  </si>
  <si>
    <t>Version</t>
  </si>
  <si>
    <t>Select Medications from List Below</t>
  </si>
  <si>
    <t>Included with Initial Order</t>
  </si>
  <si>
    <t>Start Price</t>
  </si>
  <si>
    <t>Mid Round</t>
  </si>
  <si>
    <t>Call for Quote</t>
  </si>
  <si>
    <t xml:space="preserve">ADENOSINE INJECTION, USP 60mg/20mL (3mg/mL) 20mL VIAL                                                </t>
  </si>
  <si>
    <t xml:space="preserve">1% LIDOCAINE HCL INJECTION, USP 200mg/20mL (10mg/mL) 20mL VIAL                                       </t>
  </si>
  <si>
    <t xml:space="preserve">VECURONIUM BROMIDE FOR INJECTION, 10mg PER VIAL* 10mL VIAL                                           </t>
  </si>
  <si>
    <t xml:space="preserve">BERMAN AIRWAY, OROPHARYNGEAL 60MM                                                                    </t>
  </si>
  <si>
    <t xml:space="preserve">BERMAN AIRWAY, OROPHARYNGEAL 80MM                                                                    </t>
  </si>
  <si>
    <t xml:space="preserve">BERMAN AIRWAY, OROPHARYNGEAL 90MM                                                                    </t>
  </si>
  <si>
    <t xml:space="preserve">CHILDREN'S IBUPROFEN ORAL SUSPENSION, USP 100mg PER 5mL (NSAID) 4 FL OZ (120mL)                      </t>
  </si>
  <si>
    <t xml:space="preserve">NALOXONE HYDROCHLORIDE INJECTION, USP 2mg PER 2mL (1mg/mL) 2mL SYR                                   </t>
  </si>
  <si>
    <t xml:space="preserve">VASOPRESSIN INJECTION, USP 20 UNITS PER mL 1mL VIAL                                                  </t>
  </si>
  <si>
    <t xml:space="preserve">GLYCOPYRROLATE INJECTION, USP 1mg/5mL (0.2mg/mL) 5mL VIAL                                            </t>
  </si>
  <si>
    <t xml:space="preserve">LABETALOL HCl INJECTION, USP 100mg/20mL (5mg/mL) 20mL VIAL BOXED                                     </t>
  </si>
  <si>
    <t xml:space="preserve">LABETALOL HCl INJECTION, USP 100mg/20mL (5mg/mL) 20mL VIAL UNBOXED                                   </t>
  </si>
  <si>
    <t xml:space="preserve">SM27 SELECT ANNUAL MEMBERSHIP                                                                        </t>
  </si>
  <si>
    <t xml:space="preserve">SM7 SELECT ANNUAL MEMBERSHIP                                                                         </t>
  </si>
  <si>
    <t xml:space="preserve">SM27 SELECT EMERGENCY MEDICAL KIT - ADULT AND PEDI (MEMBERSHIP)                                      </t>
  </si>
  <si>
    <t xml:space="preserve">SM7 SELECT EMERGENCY MEDICAL KIT - ADULT (MEMBERSHIP)                                                </t>
  </si>
  <si>
    <t xml:space="preserve">CEFTRIAXONE FOR INJECTION, USP 1g PER 15mL VIAL                                                      </t>
  </si>
  <si>
    <t xml:space="preserve">SM27 SELECT QUARTERLY MEMBERSHIP                                                                     </t>
  </si>
  <si>
    <t xml:space="preserve">SM7 SELECT QUARTERLY MEMBERSHIP                                                                      </t>
  </si>
  <si>
    <t xml:space="preserve">R2A HPC WATER TEST,  ADDON SINGLE VIAL - PDS ONLY                                                    </t>
  </si>
  <si>
    <t xml:space="preserve">AAA BATTERY (4 PACK)                                                                                 </t>
  </si>
  <si>
    <t xml:space="preserve">SYRINGE, ORAL MEDICATION 6CC                                                                         </t>
  </si>
  <si>
    <t xml:space="preserve">BLOOD GLUCOSE MONITORING SYSTEM                                                                      </t>
  </si>
  <si>
    <t xml:space="preserve">THERMOMETER, SINGLE USE DISPOSABLE 100/BOX                                                           </t>
  </si>
  <si>
    <t xml:space="preserve">BETADINE PREP PADS 100/BOX                                                                           </t>
  </si>
  <si>
    <t>100mg/2mL</t>
  </si>
  <si>
    <t>100mg/1</t>
  </si>
  <si>
    <t>0641-6251-10</t>
  </si>
  <si>
    <t>0.4 mg/mL</t>
  </si>
  <si>
    <t xml:space="preserve">NALOXONE HCl INJECTION, USP 0.4mg/mL 1mL VIAL                                                        </t>
  </si>
  <si>
    <t xml:space="preserve">HEPARIN SODIUM INJECTION, USP 10,000 USP UNITS/mL 1mL VIAL                                           </t>
  </si>
  <si>
    <t xml:space="preserve">LIDOCAINE HCI AND 5% DEXTROSE INJECTION USP, 2g (8mg/mL) 250mL BAG                                   </t>
  </si>
  <si>
    <t xml:space="preserve">NALOXONE HCl NASAL SPRAY 4mg/.1mL 1-PACK UNBOXED                                                     </t>
  </si>
  <si>
    <t xml:space="preserve">NALOXONE HCl NASAL SPRAY 4mg/.1mL 2-PACK BOXED                                                       </t>
  </si>
  <si>
    <t xml:space="preserve">LANCET, SAFETY PRESS 21G x 1.8MM (5 PACK)                                                            </t>
  </si>
  <si>
    <t xml:space="preserve">SYRINGE, ORAL MEDICATION 10CC                                                                        </t>
  </si>
  <si>
    <t>L</t>
  </si>
  <si>
    <t>COLD</t>
  </si>
  <si>
    <t>LETHAL</t>
  </si>
  <si>
    <t>*All distributors of controlled substances are required by the DEA under the Controlled Substances Act to “Know Our Customer." Controlled substances highlighted below require Healthfirst's Controlled Substance Form.      
Please note: Healthfirst will email a copy of the form to your customer to be completed.</t>
  </si>
  <si>
    <t>I confirm that the medication formulary has been reviewed and approved by our clinical team</t>
  </si>
  <si>
    <t>Notes</t>
  </si>
  <si>
    <t>Speciality License # (MA, FL, OH States Only)</t>
  </si>
  <si>
    <t xml:space="preserve">AED, HEARTSINE TRAINER DEFIBRILLATOR PADS-SET OF 10                                                  </t>
  </si>
  <si>
    <t xml:space="preserve">UNUSED PHARMACEUTICAL RECOVERY, COST PER LB. SERVICE FEE                                             </t>
  </si>
  <si>
    <t>0409-1215-01</t>
  </si>
  <si>
    <t>NALOXONE HCl INJECTION, USP 0.4mg/mL 1mL VIAL</t>
  </si>
  <si>
    <t>84mg/mL (1mEq/mL)</t>
  </si>
  <si>
    <t>0517-1001-25</t>
  </si>
  <si>
    <t>DISCONTINUED</t>
  </si>
  <si>
    <t>0409-1966-12</t>
  </si>
  <si>
    <t>BACTERIOSTATIC 0.9% SODIUM CHLORIDE INJECTION, USP 10mL VIAL</t>
  </si>
  <si>
    <t>0.9% 10mL</t>
  </si>
  <si>
    <t>63323-360-59</t>
  </si>
  <si>
    <t>CALCIUM GLUCONATE INJECTION, USP 5,000mg PER 50mL (100mg/mL) 50mL VIAL</t>
  </si>
  <si>
    <t>0409-4921-34</t>
  </si>
  <si>
    <t>EPINEPHRINE INJECTION, USP 1mg/10mL (0.1mg/mL) SYR (1:10,000)</t>
  </si>
  <si>
    <t>1mg/10mL (0.1mg/mL)</t>
  </si>
  <si>
    <t>0338-0519-09</t>
  </si>
  <si>
    <t>INTRALIPID 20% 250mL BAG</t>
  </si>
  <si>
    <t>0409-2168-02</t>
  </si>
  <si>
    <t>MAGNESIUM SULFATE INJECTION, USP 50% 10g/20mL (0.5g/mL) 20mL VIAL</t>
  </si>
  <si>
    <t>0281-0326-30</t>
  </si>
  <si>
    <t>NITRO-BID(R) (NITROGLYCERIN OINTMENT USP, 2%) TUBE</t>
  </si>
  <si>
    <t>30gm TUBE</t>
  </si>
  <si>
    <t>0338-1049-02</t>
  </si>
  <si>
    <t>NITROGLYCERIN IN 5% DEXTROSE INJECTION 50mg PER 250mL (200 mcg / mL) VIAL</t>
  </si>
  <si>
    <t>50mg PER 250mL</t>
  </si>
  <si>
    <t>0641-2555-45</t>
  </si>
  <si>
    <t>PHENYTOIN SODIUM INJ., USP 250mg/5mL (50mg/mL) VIAL</t>
  </si>
  <si>
    <t>250mg/5mL (50mg/mL)</t>
  </si>
  <si>
    <t>0409-4887-10</t>
  </si>
  <si>
    <t>STERILE WATER FOR INJECTION, USP 10mL VIAL</t>
  </si>
  <si>
    <t>0409-7929-09</t>
  </si>
  <si>
    <t>76329-3339-1</t>
  </si>
  <si>
    <t>ATROPINE SULFATE INJ. USP (0.1 mg/mL) 1 mg per 10 mL LUER-JET™ SYR</t>
  </si>
  <si>
    <t>0409-7922-03</t>
  </si>
  <si>
    <t>5% DEXTROSE INJECTION, USP 500mL BAG</t>
  </si>
  <si>
    <t>0409-7984-23</t>
  </si>
  <si>
    <t>0409-7983-02</t>
  </si>
  <si>
    <t>0.9% 250mL</t>
  </si>
  <si>
    <t>0409-7983-55</t>
  </si>
  <si>
    <t>0409-7983-09</t>
  </si>
  <si>
    <t>0.9% PER 1000mL</t>
  </si>
  <si>
    <t>0409-7923-23</t>
  </si>
  <si>
    <t>5% DEXTROSE INJECTION, USP 100mL BAG</t>
  </si>
  <si>
    <t>5% DEXTROSE PER 100mL</t>
  </si>
  <si>
    <t>51991-964-25</t>
  </si>
  <si>
    <t>0904-5656-61</t>
  </si>
  <si>
    <t>CLONIDINE HYDROCHLORIDE 0.1mg. USP, ONE TABLET (2 PACK)</t>
  </si>
  <si>
    <t>1 tablet</t>
  </si>
  <si>
    <t>0574-0121-74</t>
  </si>
  <si>
    <t>ACTIDOSE-AQUA 25grams ACTIVATED CHARCOAL TUBE</t>
  </si>
  <si>
    <t>25grams</t>
  </si>
  <si>
    <t>120mL</t>
  </si>
  <si>
    <t>0143-9724-01</t>
  </si>
  <si>
    <t>CLONIDINE HCI INJECTION 1000mcg/10mL (100mcg/mL) 10mL VIAL</t>
  </si>
  <si>
    <t>100mcg/mL</t>
  </si>
  <si>
    <t>*All distributors of controlled substances and/or List 1 chemicals are required by the DEA under the Controlled Substances Act to “Know Our Customer." Controlled substances highlighted below require Healthfirst's Controlled Substance Form.
Please note: Healthfirst will email a copy of the form to your customer to be completed.</t>
  </si>
  <si>
    <t>*All distributors of controlled substances and/or List 1 chemicals are required by the DEA under the Controlled Substances Act to “Know Our Customer." Controlled substances highlighted below require Healthfirst's Controlled Substance Form.      
Please note: Healthfirst will email a copy of the form to your customer to be completed.</t>
  </si>
  <si>
    <t>Please review your formulary carefully.  Changes to formulary will require a new quote and are subject to price changes at current market pricing.</t>
  </si>
  <si>
    <t>Crash Cart Annual Membership - Year 1</t>
  </si>
  <si>
    <t>For orders containing List 1 Chemicals or Controlled Substances:  A Know Your Customer form will be emailed to you and is required to be returned prior to shipment of any List 1 Chemical or Controlled Substance.</t>
  </si>
  <si>
    <t>V.20 02/08/2023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</si>
</sst>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0%;\-#,##0%"/>
    <numFmt numFmtId="167" formatCode="&quot;$&quot;#,##0"/>
  </numFmts>
  <fonts count="6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scheme val="minor"/>
    </font>
    <font>
      <sz val="26"/>
      <color theme="0"/>
      <name val="Calibri"/>
      <family val="2"/>
      <scheme val="minor"/>
    </font>
    <font>
      <b/>
      <sz val="16"/>
      <color theme="0"/>
      <name val="Calibri"/>
      <family val="2"/>
      <scheme val="minor"/>
    </font>
    <font>
      <b/>
      <sz val="11"/>
      <name val="Calibri"/>
      <family val="2"/>
      <scheme val="minor"/>
    </font>
    <font>
      <i/>
      <sz val="10"/>
      <name val="Calibri"/>
      <family val="2"/>
      <scheme val="minor"/>
    </font>
    <font>
      <b/>
      <sz val="11"/>
      <color theme="0"/>
      <name val="Calibri"/>
      <family val="2"/>
      <scheme val="minor"/>
    </font>
    <font>
      <sz val="11"/>
      <name val="Calibri"/>
      <family val="2"/>
      <scheme val="minor"/>
    </font>
    <font>
      <b/>
      <sz val="11"/>
      <color indexed="8"/>
      <name val="Calibri"/>
      <family val="2"/>
      <scheme val="minor"/>
    </font>
    <font>
      <i/>
      <sz val="10"/>
      <color indexed="8"/>
      <name val="Calibri"/>
      <family val="2"/>
      <scheme val="minor"/>
    </font>
    <font>
      <sz val="20"/>
      <color theme="0"/>
      <name val="Calibri"/>
      <family val="2"/>
      <scheme val="minor"/>
    </font>
    <font>
      <b/>
      <sz val="16"/>
      <name val="Calibri"/>
      <family val="2"/>
      <scheme val="minor"/>
    </font>
    <font>
      <b/>
      <sz val="14"/>
      <name val="Calibri"/>
      <family val="2"/>
      <scheme val="minor"/>
    </font>
    <font>
      <sz val="11"/>
      <color indexed="8"/>
      <name val="Calibri"/>
      <family val="2"/>
      <scheme val="minor"/>
    </font>
    <font>
      <sz val="11"/>
      <color rgb="FF9C0006"/>
      <name val="Calibri"/>
      <family val="2"/>
      <scheme val="minor"/>
    </font>
    <font>
      <sz val="11"/>
      <color rgb="FFFF0000"/>
      <name val="Calibri"/>
      <family val="2"/>
      <scheme val="minor"/>
    </font>
    <font>
      <b/>
      <sz val="14"/>
      <color theme="0"/>
      <name val="Calibri"/>
      <family val="2"/>
      <scheme val="minor"/>
    </font>
    <font>
      <sz val="14"/>
      <color rgb="FFFF0000"/>
      <name val="Calibri"/>
      <family val="2"/>
      <scheme val="minor"/>
    </font>
    <font>
      <b/>
      <i/>
      <sz val="16"/>
      <color rgb="FF002060"/>
      <name val="Calibri"/>
      <family val="2"/>
      <scheme val="minor"/>
    </font>
    <font>
      <b/>
      <sz val="10"/>
      <name val="Calibri"/>
      <family val="2"/>
      <scheme val="minor"/>
    </font>
    <font>
      <sz val="10"/>
      <color theme="1"/>
      <name val="Calibri"/>
      <family val="2"/>
      <scheme val="minor"/>
    </font>
    <font>
      <sz val="15"/>
      <color rgb="FFFFFF00"/>
      <name val="Calibri"/>
      <family val="2"/>
      <scheme val="minor"/>
    </font>
    <font>
      <b/>
      <sz val="15"/>
      <name val="Calibri"/>
      <family val="2"/>
      <scheme val="minor"/>
    </font>
    <font>
      <sz val="15"/>
      <name val="Calibri"/>
      <family val="2"/>
      <scheme val="minor"/>
    </font>
    <font>
      <b/>
      <sz val="15"/>
      <color theme="1"/>
      <name val="Calibri"/>
      <family val="2"/>
      <scheme val="minor"/>
    </font>
    <font>
      <sz val="12"/>
      <color indexed="8"/>
      <name val="Calibri"/>
      <family val="2"/>
      <scheme val="minor"/>
    </font>
    <font>
      <sz val="12"/>
      <color rgb="FF000000"/>
      <name val="Calibri"/>
      <family val="2"/>
      <scheme val="minor"/>
    </font>
    <font>
      <u/>
      <sz val="11"/>
      <color theme="10"/>
      <name val="Calibri"/>
      <family val="2"/>
      <scheme val="minor"/>
    </font>
    <font>
      <b/>
      <sz val="15"/>
      <color rgb="FFFFFF00"/>
      <name val="Calibri"/>
      <family val="2"/>
      <scheme val="minor"/>
    </font>
    <font>
      <b/>
      <sz val="26"/>
      <color indexed="8"/>
      <name val="Calibri"/>
      <family val="2"/>
      <scheme val="minor"/>
    </font>
    <font>
      <b/>
      <sz val="12"/>
      <name val="Calibri"/>
      <family val="2"/>
      <scheme val="minor"/>
    </font>
    <font>
      <b/>
      <sz val="20"/>
      <name val="Calibri"/>
      <family val="2"/>
      <scheme val="minor"/>
    </font>
    <font>
      <sz val="20"/>
      <name val="Calibri"/>
      <family val="2"/>
      <scheme val="minor"/>
    </font>
    <font>
      <b/>
      <i/>
      <sz val="20"/>
      <name val="Calibri"/>
      <family val="2"/>
      <scheme val="minor"/>
    </font>
    <font>
      <sz val="16"/>
      <color theme="1"/>
      <name val="Calibri"/>
      <family val="2"/>
      <scheme val="minor"/>
    </font>
    <font>
      <b/>
      <sz val="16"/>
      <color theme="1"/>
      <name val="Calibri"/>
      <family val="2"/>
      <scheme val="minor"/>
    </font>
    <font>
      <b/>
      <i/>
      <sz val="18"/>
      <color theme="1"/>
      <name val="Calibri"/>
      <family val="2"/>
      <scheme val="minor"/>
    </font>
    <font>
      <sz val="18"/>
      <color theme="1"/>
      <name val="Calibri"/>
      <family val="2"/>
      <scheme val="minor"/>
    </font>
    <font>
      <b/>
      <sz val="20"/>
      <color theme="1"/>
      <name val="Calibri"/>
      <family val="2"/>
      <scheme val="minor"/>
    </font>
    <font>
      <b/>
      <sz val="24"/>
      <color rgb="FF002060"/>
      <name val="Calibri"/>
      <family val="2"/>
      <scheme val="minor"/>
    </font>
    <font>
      <b/>
      <sz val="11"/>
      <color theme="1"/>
      <name val="Calibri"/>
      <family val="2"/>
      <scheme val="minor"/>
    </font>
    <font>
      <b/>
      <u/>
      <sz val="16"/>
      <color theme="10"/>
      <name val="Calibri"/>
      <family val="2"/>
      <scheme val="minor"/>
    </font>
    <font>
      <sz val="24"/>
      <color theme="1"/>
      <name val="Calibri"/>
      <family val="2"/>
      <scheme val="minor"/>
    </font>
    <font>
      <b/>
      <sz val="26"/>
      <color theme="0"/>
      <name val="Calibri"/>
      <family val="2"/>
      <scheme val="minor"/>
    </font>
    <font>
      <sz val="10"/>
      <color indexed="8"/>
      <name val="Calibri"/>
      <family val="2"/>
      <scheme val="minor"/>
    </font>
    <font>
      <sz val="14"/>
      <color indexed="8"/>
      <name val="Calibri"/>
      <family val="2"/>
      <scheme val="minor"/>
    </font>
    <font>
      <sz val="14"/>
      <color theme="1"/>
      <name val="Calibri"/>
      <family val="2"/>
      <scheme val="minor"/>
    </font>
    <font>
      <b/>
      <sz val="12"/>
      <color rgb="FF000000"/>
      <name val="Calibri"/>
      <family val="2"/>
      <scheme val="minor"/>
    </font>
    <font>
      <b/>
      <sz val="18"/>
      <color rgb="FFFF0000"/>
      <name val="Calibri"/>
      <family val="2"/>
      <scheme val="minor"/>
    </font>
    <font>
      <sz val="11"/>
      <color rgb="FF000000"/>
      <name val="Calibri"/>
      <family val="2"/>
      <scheme val="minor"/>
    </font>
    <font>
      <b/>
      <sz val="14"/>
      <color indexed="8"/>
      <name val="Arial"/>
      <family val="2"/>
    </font>
    <font>
      <sz val="14"/>
      <color indexed="8"/>
      <name val="Arial"/>
      <family val="2"/>
    </font>
    <font>
      <sz val="7"/>
      <color indexed="8"/>
      <name val="Times New Roman"/>
      <family val="1"/>
    </font>
    <font>
      <sz val="14"/>
      <color rgb="FF000000"/>
      <name val="Arial"/>
      <family val="2"/>
    </font>
    <font>
      <b/>
      <sz val="14"/>
      <color rgb="FF000000"/>
      <name val="Arial"/>
      <family val="2"/>
    </font>
    <font>
      <sz val="11"/>
      <color theme="0"/>
      <name val="Calibri"/>
      <family val="2"/>
      <scheme val="minor"/>
    </font>
    <font>
      <sz val="10"/>
      <name val="Calibri"/>
      <family val="2"/>
      <scheme val="minor"/>
    </font>
    <font>
      <b/>
      <sz val="14"/>
      <color rgb="FFFF0000"/>
      <name val="Calibri"/>
      <family val="2"/>
      <scheme val="minor"/>
    </font>
    <font>
      <sz val="10"/>
      <color rgb="FF000000"/>
      <name val="Arial"/>
      <family val="2"/>
    </font>
    <font>
      <b/>
      <sz val="12"/>
      <color indexed="8"/>
      <name val="Arial"/>
      <family val="2"/>
    </font>
    <font>
      <sz val="11"/>
      <color rgb="FF3F3F76"/>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bgColor indexed="64"/>
      </patternFill>
    </fill>
    <fill>
      <patternFill patternType="solid">
        <fgColor theme="0" tint="-0.499984740745262"/>
        <bgColor indexed="64"/>
      </patternFill>
    </fill>
    <fill>
      <patternFill patternType="solid">
        <fgColor rgb="FFFFFFCC"/>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A3E7FF"/>
        <bgColor indexed="64"/>
      </patternFill>
    </fill>
    <fill>
      <patternFill patternType="solid">
        <fgColor rgb="FFFFC7CE"/>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rgb="FF00206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rgb="FF0070C0"/>
        <bgColor indexed="64"/>
      </patternFill>
    </fill>
    <fill>
      <patternFill patternType="solid">
        <fgColor rgb="FFFF0000"/>
        <bgColor indexed="64"/>
      </patternFill>
    </fill>
    <fill>
      <patternFill patternType="solid">
        <fgColor rgb="FFFFCC99"/>
      </patternFill>
    </fill>
    <fill>
      <patternFill patternType="solid">
        <fgColor rgb="FFEA500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ck">
        <color indexed="64"/>
      </right>
      <top style="medium">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ck">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1">
    <xf numFmtId="0" fontId="0" fillId="0" borderId="0"/>
    <xf numFmtId="0" fontId="6" fillId="0" borderId="0"/>
    <xf numFmtId="0" fontId="6" fillId="6" borderId="9" applyNumberFormat="0" applyFont="0" applyAlignment="0" applyProtection="0"/>
    <xf numFmtId="0" fontId="5" fillId="0" borderId="0"/>
    <xf numFmtId="0" fontId="5" fillId="6" borderId="9" applyNumberFormat="0" applyFont="0" applyAlignment="0" applyProtection="0"/>
    <xf numFmtId="44" fontId="19" fillId="0" borderId="0" applyFont="0" applyFill="0" applyBorder="0" applyAlignment="0" applyProtection="0"/>
    <xf numFmtId="0" fontId="20" fillId="11" borderId="0" applyNumberFormat="0" applyBorder="0" applyAlignment="0" applyProtection="0"/>
    <xf numFmtId="0" fontId="33" fillId="0" borderId="0" applyNumberFormat="0" applyFill="0" applyBorder="0" applyAlignment="0" applyProtection="0"/>
    <xf numFmtId="43" fontId="19" fillId="0" borderId="0" applyFont="0" applyFill="0" applyBorder="0" applyAlignment="0" applyProtection="0"/>
    <xf numFmtId="0" fontId="55" fillId="0" borderId="0"/>
    <xf numFmtId="0" fontId="66" fillId="23" borderId="39" applyNumberFormat="0" applyAlignment="0" applyProtection="0"/>
  </cellStyleXfs>
  <cellXfs count="319">
    <xf numFmtId="0" fontId="0" fillId="0" borderId="0" xfId="0"/>
    <xf numFmtId="0" fontId="0" fillId="0" borderId="0" xfId="0" applyFont="1" applyFill="1" applyAlignment="1"/>
    <xf numFmtId="0" fontId="0" fillId="0" borderId="0" xfId="0" applyFont="1" applyFill="1" applyAlignment="1">
      <alignment horizontal="center"/>
    </xf>
    <xf numFmtId="0" fontId="0" fillId="0" borderId="0" xfId="0" applyFont="1"/>
    <xf numFmtId="0" fontId="5" fillId="0" borderId="0" xfId="3"/>
    <xf numFmtId="0" fontId="7" fillId="3" borderId="5" xfId="0" applyFont="1" applyFill="1" applyBorder="1" applyAlignment="1" applyProtection="1">
      <alignment horizontal="center" vertical="center"/>
      <protection hidden="1"/>
    </xf>
    <xf numFmtId="0" fontId="7" fillId="3" borderId="18" xfId="0" applyFont="1" applyFill="1" applyBorder="1" applyAlignment="1" applyProtection="1">
      <alignment horizontal="center"/>
      <protection locked="0"/>
    </xf>
    <xf numFmtId="0" fontId="7" fillId="3" borderId="17" xfId="0" applyFont="1" applyFill="1" applyBorder="1" applyAlignment="1" applyProtection="1">
      <alignment horizontal="center"/>
      <protection locked="0"/>
    </xf>
    <xf numFmtId="0" fontId="13" fillId="0" borderId="0" xfId="3" applyFont="1"/>
    <xf numFmtId="0" fontId="7" fillId="3" borderId="16" xfId="0" applyFont="1" applyFill="1" applyBorder="1" applyAlignment="1" applyProtection="1">
      <alignment horizontal="center" wrapText="1"/>
      <protection locked="0"/>
    </xf>
    <xf numFmtId="0" fontId="10" fillId="2" borderId="15" xfId="0" applyFont="1" applyFill="1" applyBorder="1" applyAlignment="1" applyProtection="1">
      <alignment horizontal="left" vertical="center"/>
      <protection locked="0"/>
    </xf>
    <xf numFmtId="0" fontId="10" fillId="2" borderId="15" xfId="0" applyFont="1" applyFill="1" applyBorder="1" applyAlignment="1" applyProtection="1">
      <alignment horizontal="left" vertical="center"/>
    </xf>
    <xf numFmtId="0" fontId="0" fillId="0" borderId="0" xfId="0" applyFont="1" applyFill="1" applyBorder="1" applyAlignment="1"/>
    <xf numFmtId="0" fontId="10" fillId="2" borderId="15" xfId="0" applyFont="1" applyFill="1" applyBorder="1" applyAlignment="1" applyProtection="1">
      <alignment horizontal="left" vertical="center" wrapText="1"/>
    </xf>
    <xf numFmtId="0" fontId="14" fillId="2" borderId="26"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22" fillId="13" borderId="0" xfId="0" applyFont="1" applyFill="1"/>
    <xf numFmtId="0" fontId="22" fillId="13" borderId="0" xfId="0" applyFont="1" applyFill="1" applyAlignment="1"/>
    <xf numFmtId="0" fontId="22" fillId="14" borderId="6" xfId="0" applyFont="1" applyFill="1" applyBorder="1" applyAlignment="1" applyProtection="1">
      <alignment horizontal="center"/>
      <protection locked="0"/>
    </xf>
    <xf numFmtId="0" fontId="22" fillId="15" borderId="7" xfId="0" applyFont="1" applyFill="1" applyBorder="1" applyAlignment="1" applyProtection="1">
      <alignment horizontal="left"/>
      <protection locked="0"/>
    </xf>
    <xf numFmtId="0" fontId="22" fillId="15" borderId="7" xfId="0" applyFont="1" applyFill="1" applyBorder="1" applyAlignment="1" applyProtection="1">
      <alignment horizontal="center"/>
      <protection locked="0"/>
    </xf>
    <xf numFmtId="0" fontId="22" fillId="15" borderId="8" xfId="0" applyFont="1" applyFill="1" applyBorder="1" applyAlignment="1" applyProtection="1">
      <alignment horizontal="center"/>
      <protection locked="0"/>
    </xf>
    <xf numFmtId="0" fontId="14" fillId="16" borderId="0" xfId="0" applyFont="1" applyFill="1" applyAlignment="1">
      <alignment horizontal="left"/>
    </xf>
    <xf numFmtId="0" fontId="0" fillId="16" borderId="0" xfId="0" applyFont="1" applyFill="1" applyAlignment="1">
      <alignment horizontal="center"/>
    </xf>
    <xf numFmtId="0" fontId="14" fillId="16" borderId="5" xfId="0" applyFont="1" applyFill="1" applyBorder="1" applyAlignment="1" applyProtection="1">
      <alignment vertical="center"/>
      <protection locked="0"/>
    </xf>
    <xf numFmtId="0" fontId="10" fillId="16" borderId="5" xfId="0" applyFont="1" applyFill="1" applyBorder="1" applyAlignment="1" applyProtection="1">
      <alignment horizontal="left" vertical="center"/>
    </xf>
    <xf numFmtId="0" fontId="14" fillId="16" borderId="4" xfId="0" applyFont="1" applyFill="1" applyBorder="1" applyAlignment="1" applyProtection="1">
      <alignment vertical="center"/>
      <protection locked="0"/>
    </xf>
    <xf numFmtId="0" fontId="10" fillId="16" borderId="4" xfId="0" applyFont="1" applyFill="1" applyBorder="1" applyAlignment="1" applyProtection="1">
      <alignment horizontal="left" vertical="center"/>
    </xf>
    <xf numFmtId="0" fontId="22" fillId="14" borderId="27" xfId="0" applyFont="1" applyFill="1" applyBorder="1" applyAlignment="1" applyProtection="1">
      <alignment horizontal="center"/>
      <protection locked="0"/>
    </xf>
    <xf numFmtId="0" fontId="0" fillId="0" borderId="28"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14" fillId="0" borderId="29" xfId="0" applyFont="1" applyFill="1" applyBorder="1" applyAlignment="1" applyProtection="1">
      <alignment horizontal="center" vertical="center"/>
      <protection locked="0"/>
    </xf>
    <xf numFmtId="0" fontId="23" fillId="0" borderId="0" xfId="3" applyFont="1" applyFill="1"/>
    <xf numFmtId="0" fontId="21" fillId="0" borderId="0" xfId="0" applyFont="1" applyFill="1" applyAlignment="1"/>
    <xf numFmtId="0" fontId="7" fillId="0" borderId="0" xfId="0" applyFont="1" applyFill="1" applyAlignment="1"/>
    <xf numFmtId="0" fontId="7" fillId="0" borderId="0" xfId="0" applyFont="1" applyFill="1" applyAlignment="1">
      <alignment horizontal="center"/>
    </xf>
    <xf numFmtId="0" fontId="26" fillId="0" borderId="0" xfId="3" applyFont="1"/>
    <xf numFmtId="0" fontId="0" fillId="0" borderId="0" xfId="0" applyFont="1" applyFill="1" applyBorder="1" applyAlignment="1" applyProtection="1">
      <alignment horizontal="center"/>
      <protection locked="0"/>
    </xf>
    <xf numFmtId="0" fontId="27" fillId="17" borderId="0" xfId="0" applyFont="1" applyFill="1" applyAlignment="1"/>
    <xf numFmtId="0" fontId="0" fillId="0" borderId="0" xfId="0" applyFont="1" applyFill="1" applyBorder="1" applyAlignment="1" applyProtection="1">
      <protection locked="0"/>
    </xf>
    <xf numFmtId="0" fontId="0" fillId="0" borderId="0" xfId="0" applyFont="1" applyFill="1" applyBorder="1" applyAlignment="1" applyProtection="1">
      <alignment horizontal="left"/>
      <protection locked="0"/>
    </xf>
    <xf numFmtId="0" fontId="28" fillId="17" borderId="30" xfId="0" applyFont="1" applyFill="1" applyBorder="1" applyAlignment="1" applyProtection="1">
      <protection hidden="1"/>
    </xf>
    <xf numFmtId="0" fontId="28" fillId="17" borderId="31" xfId="0" applyFont="1" applyFill="1" applyBorder="1" applyAlignment="1" applyProtection="1">
      <alignment horizontal="right"/>
      <protection hidden="1"/>
    </xf>
    <xf numFmtId="0" fontId="0" fillId="0" borderId="0" xfId="0" applyFont="1" applyFill="1" applyAlignment="1" applyProtection="1">
      <protection hidden="1"/>
    </xf>
    <xf numFmtId="0" fontId="0" fillId="0" borderId="0" xfId="0" applyFont="1" applyFill="1" applyAlignment="1" applyProtection="1"/>
    <xf numFmtId="0" fontId="21" fillId="0" borderId="0" xfId="0" applyFont="1" applyFill="1" applyAlignment="1" applyProtection="1"/>
    <xf numFmtId="0" fontId="26" fillId="0" borderId="0" xfId="3" applyFont="1" applyProtection="1"/>
    <xf numFmtId="44" fontId="29" fillId="17" borderId="30" xfId="5" applyFont="1" applyFill="1" applyBorder="1" applyAlignment="1" applyProtection="1">
      <alignment horizontal="center"/>
      <protection hidden="1"/>
    </xf>
    <xf numFmtId="0" fontId="33" fillId="0" borderId="0" xfId="7" applyFill="1" applyBorder="1" applyAlignment="1" applyProtection="1">
      <alignment horizontal="left"/>
      <protection hidden="1"/>
    </xf>
    <xf numFmtId="0" fontId="27" fillId="0" borderId="0" xfId="0" applyFont="1" applyFill="1" applyAlignment="1"/>
    <xf numFmtId="0" fontId="35" fillId="2" borderId="0" xfId="0" applyFont="1" applyFill="1" applyAlignment="1"/>
    <xf numFmtId="0" fontId="35" fillId="2" borderId="0" xfId="0" applyFont="1" applyFill="1" applyAlignment="1">
      <alignment horizontal="center"/>
    </xf>
    <xf numFmtId="0" fontId="38" fillId="0" borderId="0" xfId="3" applyFont="1"/>
    <xf numFmtId="0" fontId="40" fillId="0" borderId="0" xfId="3" applyFont="1"/>
    <xf numFmtId="0" fontId="5" fillId="0" borderId="0" xfId="3" applyBorder="1"/>
    <xf numFmtId="0" fontId="40" fillId="0" borderId="0" xfId="3" applyFont="1" applyBorder="1" applyAlignment="1">
      <alignment horizontal="left"/>
    </xf>
    <xf numFmtId="0" fontId="41" fillId="20" borderId="1" xfId="3" applyFont="1" applyFill="1" applyBorder="1" applyAlignment="1">
      <alignment horizontal="left"/>
    </xf>
    <xf numFmtId="0" fontId="41" fillId="20" borderId="1" xfId="3" applyFont="1" applyFill="1" applyBorder="1"/>
    <xf numFmtId="0" fontId="41" fillId="20" borderId="1" xfId="3" applyFont="1" applyFill="1" applyBorder="1" applyAlignment="1"/>
    <xf numFmtId="0" fontId="13" fillId="0" borderId="0" xfId="3" applyFont="1" applyProtection="1"/>
    <xf numFmtId="0" fontId="24" fillId="2" borderId="0" xfId="3" applyFont="1" applyFill="1" applyBorder="1" applyAlignment="1" applyProtection="1"/>
    <xf numFmtId="0" fontId="24" fillId="2" borderId="0" xfId="3" applyFont="1" applyFill="1" applyBorder="1" applyProtection="1"/>
    <xf numFmtId="0" fontId="0" fillId="0" borderId="0" xfId="0" applyFont="1" applyFill="1" applyBorder="1" applyAlignment="1" applyProtection="1"/>
    <xf numFmtId="0" fontId="18" fillId="2" borderId="25" xfId="3" applyFont="1" applyFill="1" applyBorder="1" applyAlignment="1" applyProtection="1">
      <alignment horizontal="center"/>
    </xf>
    <xf numFmtId="0" fontId="24" fillId="2" borderId="34" xfId="3" applyFont="1" applyFill="1" applyBorder="1" applyProtection="1"/>
    <xf numFmtId="0" fontId="38" fillId="14" borderId="0" xfId="3" applyFont="1" applyFill="1"/>
    <xf numFmtId="0" fontId="37" fillId="14" borderId="11" xfId="4" applyFont="1" applyFill="1" applyBorder="1" applyAlignment="1" applyProtection="1">
      <alignment horizontal="center" wrapText="1"/>
    </xf>
    <xf numFmtId="0" fontId="43" fillId="0" borderId="0" xfId="3" applyFont="1" applyAlignment="1">
      <alignment horizontal="left"/>
    </xf>
    <xf numFmtId="0" fontId="5" fillId="0" borderId="0" xfId="3" applyAlignment="1">
      <alignment horizontal="left"/>
    </xf>
    <xf numFmtId="0" fontId="42" fillId="0" borderId="0" xfId="3" applyFont="1" applyAlignment="1">
      <alignment horizontal="left"/>
    </xf>
    <xf numFmtId="0" fontId="5" fillId="0" borderId="0" xfId="3" applyFill="1" applyBorder="1"/>
    <xf numFmtId="0" fontId="48" fillId="0" borderId="0" xfId="3" applyFont="1"/>
    <xf numFmtId="0" fontId="5" fillId="0" borderId="0" xfId="3" applyProtection="1">
      <protection locked="0"/>
    </xf>
    <xf numFmtId="0" fontId="40" fillId="0" borderId="0" xfId="3" applyFont="1" applyProtection="1">
      <protection locked="0"/>
    </xf>
    <xf numFmtId="0" fontId="48" fillId="0" borderId="0" xfId="3" applyFont="1" applyProtection="1">
      <protection locked="0"/>
    </xf>
    <xf numFmtId="0" fontId="10" fillId="16" borderId="4" xfId="0" applyFont="1" applyFill="1" applyBorder="1" applyAlignment="1" applyProtection="1">
      <alignment horizontal="left" vertical="center"/>
      <protection locked="0"/>
    </xf>
    <xf numFmtId="0" fontId="10" fillId="16" borderId="5" xfId="0" applyFont="1" applyFill="1" applyBorder="1" applyAlignment="1" applyProtection="1">
      <alignment horizontal="left" vertical="center"/>
      <protection locked="0"/>
    </xf>
    <xf numFmtId="44" fontId="0" fillId="0" borderId="0" xfId="5" applyFont="1"/>
    <xf numFmtId="44" fontId="0" fillId="0" borderId="0" xfId="5" applyFont="1" applyFill="1" applyAlignment="1"/>
    <xf numFmtId="44" fontId="22" fillId="15" borderId="0" xfId="5" applyFont="1" applyFill="1" applyBorder="1" applyAlignment="1" applyProtection="1">
      <alignment horizontal="center"/>
      <protection locked="0"/>
    </xf>
    <xf numFmtId="44" fontId="22" fillId="13" borderId="0" xfId="5" applyFont="1" applyFill="1"/>
    <xf numFmtId="44" fontId="0" fillId="0" borderId="0" xfId="5" applyFont="1" applyFill="1" applyBorder="1" applyAlignment="1" applyProtection="1">
      <alignment horizontal="left" vertical="center"/>
      <protection locked="0"/>
    </xf>
    <xf numFmtId="44" fontId="0" fillId="0" borderId="0" xfId="5" applyFont="1" applyFill="1" applyBorder="1" applyAlignment="1">
      <alignment horizontal="left"/>
    </xf>
    <xf numFmtId="44" fontId="35" fillId="2" borderId="0" xfId="5" applyFont="1" applyFill="1" applyBorder="1" applyAlignment="1" applyProtection="1">
      <protection locked="0"/>
    </xf>
    <xf numFmtId="44" fontId="35" fillId="2" borderId="0" xfId="5" applyFont="1" applyFill="1" applyAlignment="1"/>
    <xf numFmtId="44" fontId="7" fillId="6" borderId="0" xfId="5" applyFont="1" applyFill="1" applyBorder="1" applyAlignment="1" applyProtection="1">
      <alignment horizontal="left" vertical="top" wrapText="1"/>
    </xf>
    <xf numFmtId="44" fontId="7" fillId="0" borderId="0" xfId="5" applyFont="1" applyFill="1" applyAlignment="1"/>
    <xf numFmtId="44" fontId="36" fillId="10" borderId="0" xfId="5" applyFont="1" applyFill="1" applyBorder="1" applyAlignment="1" applyProtection="1">
      <alignment horizontal="left" vertical="top" wrapText="1"/>
    </xf>
    <xf numFmtId="44" fontId="28" fillId="17" borderId="0" xfId="5" applyFont="1" applyFill="1" applyBorder="1" applyAlignment="1" applyProtection="1">
      <alignment horizontal="center"/>
      <protection hidden="1"/>
    </xf>
    <xf numFmtId="44" fontId="27" fillId="17" borderId="0" xfId="5" applyFont="1" applyFill="1" applyAlignment="1"/>
    <xf numFmtId="44" fontId="7" fillId="3" borderId="0" xfId="5" applyFont="1" applyFill="1" applyBorder="1" applyAlignment="1" applyProtection="1">
      <alignment horizontal="center" vertical="center"/>
      <protection hidden="1"/>
    </xf>
    <xf numFmtId="44" fontId="7" fillId="19" borderId="0" xfId="5" applyFont="1" applyFill="1" applyBorder="1" applyAlignment="1" applyProtection="1">
      <alignment horizontal="left" vertical="center"/>
      <protection hidden="1"/>
    </xf>
    <xf numFmtId="44" fontId="7" fillId="17" borderId="0" xfId="5" applyFont="1" applyFill="1" applyBorder="1" applyAlignment="1" applyProtection="1">
      <alignment horizontal="center"/>
      <protection locked="0"/>
    </xf>
    <xf numFmtId="44" fontId="0" fillId="0" borderId="0" xfId="5" applyFont="1" applyFill="1" applyBorder="1" applyAlignment="1" applyProtection="1">
      <alignment horizontal="center"/>
      <protection locked="0"/>
    </xf>
    <xf numFmtId="44" fontId="0" fillId="0" borderId="0" xfId="5" applyFont="1" applyFill="1" applyBorder="1" applyAlignment="1"/>
    <xf numFmtId="0" fontId="50" fillId="0" borderId="0" xfId="0" applyFont="1" applyFill="1" applyAlignment="1" applyProtection="1"/>
    <xf numFmtId="0" fontId="50" fillId="0" borderId="0" xfId="0" applyFont="1" applyFill="1" applyAlignment="1"/>
    <xf numFmtId="0" fontId="51" fillId="0" borderId="0" xfId="0" applyFont="1" applyFill="1" applyAlignment="1" applyProtection="1"/>
    <xf numFmtId="44" fontId="31" fillId="19" borderId="0" xfId="5" applyFont="1" applyFill="1" applyBorder="1" applyAlignment="1" applyProtection="1">
      <alignment horizontal="left"/>
      <protection locked="0"/>
    </xf>
    <xf numFmtId="0" fontId="7" fillId="18" borderId="13" xfId="0" applyFont="1" applyFill="1" applyBorder="1" applyAlignment="1" applyProtection="1">
      <alignment horizontal="center" vertical="center"/>
    </xf>
    <xf numFmtId="0" fontId="53" fillId="18" borderId="13" xfId="0" applyFont="1" applyFill="1" applyBorder="1" applyAlignment="1" applyProtection="1">
      <protection hidden="1"/>
    </xf>
    <xf numFmtId="0" fontId="53" fillId="18" borderId="13" xfId="0" applyFont="1" applyFill="1" applyBorder="1" applyAlignment="1" applyProtection="1">
      <alignment horizontal="left"/>
      <protection hidden="1"/>
    </xf>
    <xf numFmtId="0" fontId="53" fillId="18" borderId="2" xfId="0" applyFont="1" applyFill="1" applyBorder="1" applyAlignment="1" applyProtection="1">
      <alignment horizontal="center"/>
      <protection hidden="1"/>
    </xf>
    <xf numFmtId="0" fontId="7" fillId="18" borderId="1" xfId="0" applyFont="1" applyFill="1" applyBorder="1" applyAlignment="1" applyProtection="1">
      <alignment horizontal="center" vertical="center"/>
      <protection hidden="1"/>
    </xf>
    <xf numFmtId="44" fontId="7" fillId="18" borderId="0" xfId="5" applyFont="1" applyFill="1" applyBorder="1" applyAlignment="1" applyProtection="1">
      <alignment horizontal="center" vertical="center"/>
      <protection hidden="1"/>
    </xf>
    <xf numFmtId="44" fontId="7" fillId="18" borderId="0" xfId="5" applyFont="1" applyFill="1" applyAlignment="1" applyProtection="1">
      <protection hidden="1"/>
    </xf>
    <xf numFmtId="44" fontId="31" fillId="0" borderId="0" xfId="5" applyFont="1" applyFill="1" applyAlignment="1" applyProtection="1">
      <protection hidden="1"/>
    </xf>
    <xf numFmtId="0" fontId="7" fillId="18" borderId="1" xfId="0" applyFont="1" applyFill="1" applyBorder="1" applyAlignment="1" applyProtection="1">
      <alignment horizontal="center" vertical="center"/>
    </xf>
    <xf numFmtId="0" fontId="53" fillId="18" borderId="1" xfId="0" applyFont="1" applyFill="1" applyBorder="1" applyAlignment="1" applyProtection="1">
      <protection hidden="1"/>
    </xf>
    <xf numFmtId="0" fontId="53" fillId="18" borderId="1" xfId="0" applyFont="1" applyFill="1" applyBorder="1" applyAlignment="1" applyProtection="1">
      <alignment horizontal="left"/>
      <protection hidden="1"/>
    </xf>
    <xf numFmtId="0" fontId="53" fillId="18" borderId="3" xfId="0" applyFont="1" applyFill="1" applyBorder="1" applyAlignment="1" applyProtection="1">
      <alignment horizontal="center"/>
      <protection hidden="1"/>
    </xf>
    <xf numFmtId="44" fontId="31" fillId="0" borderId="0" xfId="5" applyFont="1" applyFill="1" applyAlignment="1" applyProtection="1"/>
    <xf numFmtId="0" fontId="31" fillId="0" borderId="1" xfId="0" applyFont="1" applyFill="1" applyBorder="1" applyAlignment="1" applyProtection="1">
      <alignment horizontal="center" vertical="center"/>
      <protection locked="0"/>
    </xf>
    <xf numFmtId="0" fontId="32" fillId="0" borderId="1" xfId="0" applyFont="1" applyFill="1" applyBorder="1" applyAlignment="1" applyProtection="1">
      <protection hidden="1"/>
    </xf>
    <xf numFmtId="0" fontId="32" fillId="0" borderId="1" xfId="0" applyFont="1" applyFill="1" applyBorder="1" applyAlignment="1" applyProtection="1">
      <alignment horizontal="left"/>
      <protection hidden="1"/>
    </xf>
    <xf numFmtId="0" fontId="32" fillId="0" borderId="3" xfId="0" applyFont="1" applyFill="1" applyBorder="1" applyAlignment="1" applyProtection="1">
      <alignment horizontal="center"/>
      <protection hidden="1"/>
    </xf>
    <xf numFmtId="0" fontId="31" fillId="3" borderId="0" xfId="0" applyFont="1" applyFill="1" applyBorder="1" applyAlignment="1" applyProtection="1">
      <alignment horizontal="center" vertical="center"/>
      <protection locked="0"/>
    </xf>
    <xf numFmtId="0" fontId="32" fillId="3" borderId="0" xfId="0" applyFont="1" applyFill="1" applyBorder="1" applyAlignment="1" applyProtection="1">
      <protection hidden="1"/>
    </xf>
    <xf numFmtId="0" fontId="32" fillId="3" borderId="0" xfId="0" applyFont="1" applyFill="1" applyBorder="1" applyAlignment="1" applyProtection="1">
      <alignment horizontal="left"/>
      <protection hidden="1"/>
    </xf>
    <xf numFmtId="0" fontId="32" fillId="3" borderId="0" xfId="0" applyFont="1" applyFill="1" applyBorder="1" applyAlignment="1" applyProtection="1">
      <alignment horizontal="center"/>
      <protection hidden="1"/>
    </xf>
    <xf numFmtId="165" fontId="30" fillId="17" borderId="0" xfId="0" applyNumberFormat="1" applyFont="1" applyFill="1" applyAlignment="1" applyProtection="1">
      <alignment horizontal="center" wrapText="1"/>
      <protection hidden="1"/>
    </xf>
    <xf numFmtId="0" fontId="28" fillId="17" borderId="26" xfId="0" applyFont="1" applyFill="1" applyBorder="1" applyAlignment="1" applyProtection="1">
      <alignment vertical="center"/>
      <protection locked="0"/>
    </xf>
    <xf numFmtId="0" fontId="31" fillId="0" borderId="0" xfId="0" applyFont="1"/>
    <xf numFmtId="165" fontId="30" fillId="17" borderId="0" xfId="5" applyNumberFormat="1" applyFont="1" applyFill="1" applyAlignment="1" applyProtection="1">
      <alignment horizontal="center" wrapText="1"/>
      <protection hidden="1"/>
    </xf>
    <xf numFmtId="0" fontId="7" fillId="18" borderId="13" xfId="0" applyFont="1" applyFill="1" applyBorder="1" applyAlignment="1" applyProtection="1">
      <alignment horizontal="center" vertical="center"/>
      <protection hidden="1"/>
    </xf>
    <xf numFmtId="0" fontId="7" fillId="3" borderId="1" xfId="0" applyFont="1" applyFill="1" applyBorder="1" applyAlignment="1" applyProtection="1">
      <alignment horizontal="center" wrapText="1"/>
      <protection locked="0"/>
    </xf>
    <xf numFmtId="0" fontId="7" fillId="3" borderId="1" xfId="0" applyFont="1" applyFill="1" applyBorder="1" applyAlignment="1" applyProtection="1">
      <alignment horizontal="center" vertical="center"/>
      <protection hidden="1"/>
    </xf>
    <xf numFmtId="0" fontId="7" fillId="3" borderId="1" xfId="0" applyFont="1" applyFill="1" applyBorder="1" applyAlignment="1" applyProtection="1">
      <alignment horizontal="center"/>
      <protection locked="0"/>
    </xf>
    <xf numFmtId="0" fontId="27" fillId="0" borderId="0" xfId="0" applyFont="1" applyFill="1" applyBorder="1" applyAlignment="1"/>
    <xf numFmtId="0" fontId="7" fillId="0" borderId="0" xfId="0" applyFont="1" applyFill="1" applyBorder="1" applyAlignment="1"/>
    <xf numFmtId="0" fontId="34" fillId="0" borderId="0" xfId="0" applyFont="1" applyFill="1" applyBorder="1" applyAlignment="1"/>
    <xf numFmtId="0" fontId="7" fillId="0" borderId="0" xfId="0" applyFont="1" applyFill="1" applyBorder="1" applyAlignment="1" applyProtection="1">
      <alignment horizontal="left"/>
      <protection hidden="1"/>
    </xf>
    <xf numFmtId="0" fontId="14" fillId="0" borderId="0" xfId="0" applyFont="1" applyFill="1" applyBorder="1" applyAlignment="1"/>
    <xf numFmtId="0" fontId="14" fillId="0" borderId="0" xfId="0" applyFont="1" applyFill="1" applyBorder="1" applyAlignment="1" applyProtection="1"/>
    <xf numFmtId="0" fontId="51" fillId="17" borderId="0" xfId="0" applyFont="1" applyFill="1" applyAlignment="1"/>
    <xf numFmtId="0" fontId="6" fillId="0" borderId="0" xfId="1"/>
    <xf numFmtId="0" fontId="54" fillId="0" borderId="0" xfId="3" applyFont="1" applyFill="1" applyBorder="1"/>
    <xf numFmtId="0" fontId="54" fillId="0" borderId="0" xfId="3" applyFont="1" applyAlignment="1">
      <alignment horizontal="left"/>
    </xf>
    <xf numFmtId="0" fontId="47" fillId="0" borderId="0" xfId="7" applyFont="1" applyFill="1" applyAlignment="1">
      <alignment horizontal="left"/>
    </xf>
    <xf numFmtId="0" fontId="46" fillId="0" borderId="0" xfId="3" applyFont="1" applyFill="1" applyAlignment="1">
      <alignment horizontal="left"/>
    </xf>
    <xf numFmtId="0" fontId="54" fillId="0" borderId="0" xfId="3" applyFont="1" applyProtection="1"/>
    <xf numFmtId="0" fontId="43" fillId="0" borderId="0" xfId="3" applyFont="1" applyProtection="1"/>
    <xf numFmtId="0" fontId="28" fillId="0" borderId="0" xfId="0" applyFont="1" applyFill="1" applyBorder="1" applyAlignment="1">
      <alignment wrapText="1"/>
    </xf>
    <xf numFmtId="0" fontId="49" fillId="21" borderId="6" xfId="3" applyFont="1" applyFill="1" applyBorder="1" applyAlignment="1" applyProtection="1"/>
    <xf numFmtId="0" fontId="49" fillId="21" borderId="7" xfId="3" applyFont="1" applyFill="1" applyBorder="1" applyAlignment="1" applyProtection="1"/>
    <xf numFmtId="0" fontId="49" fillId="22" borderId="6" xfId="3" applyFont="1" applyFill="1" applyBorder="1" applyAlignment="1"/>
    <xf numFmtId="0" fontId="49" fillId="22" borderId="7" xfId="3" applyFont="1" applyFill="1" applyBorder="1" applyAlignment="1"/>
    <xf numFmtId="0" fontId="5" fillId="0" borderId="0" xfId="3" applyAlignment="1">
      <alignment wrapText="1"/>
    </xf>
    <xf numFmtId="0" fontId="0" fillId="0" borderId="0" xfId="0" applyAlignment="1">
      <alignment wrapText="1"/>
    </xf>
    <xf numFmtId="0" fontId="5" fillId="0" borderId="0" xfId="3" applyBorder="1" applyAlignment="1">
      <alignment vertical="center" wrapText="1"/>
    </xf>
    <xf numFmtId="0" fontId="4" fillId="0" borderId="0" xfId="3" applyFont="1" applyAlignment="1">
      <alignment horizontal="center" wrapText="1"/>
    </xf>
    <xf numFmtId="0" fontId="0" fillId="0" borderId="0" xfId="0" quotePrefix="1"/>
    <xf numFmtId="0" fontId="62" fillId="0" borderId="0" xfId="6" applyFont="1" applyFill="1" applyAlignment="1" applyProtection="1"/>
    <xf numFmtId="0" fontId="62" fillId="0" borderId="0" xfId="6" applyFont="1" applyFill="1" applyAlignment="1"/>
    <xf numFmtId="0" fontId="40" fillId="0" borderId="0" xfId="3" applyFont="1" applyAlignment="1">
      <alignment horizontal="center"/>
    </xf>
    <xf numFmtId="0" fontId="5" fillId="0" borderId="0" xfId="3" applyBorder="1" applyProtection="1">
      <protection locked="0"/>
    </xf>
    <xf numFmtId="0" fontId="0" fillId="8" borderId="0" xfId="0" applyFill="1"/>
    <xf numFmtId="0" fontId="0" fillId="0" borderId="0" xfId="0" applyFont="1" applyBorder="1"/>
    <xf numFmtId="0" fontId="54" fillId="0" borderId="0" xfId="3" applyFont="1" applyAlignment="1" applyProtection="1">
      <protection locked="0"/>
    </xf>
    <xf numFmtId="0" fontId="54" fillId="0" borderId="0" xfId="0" applyFont="1" applyAlignment="1"/>
    <xf numFmtId="0" fontId="41" fillId="0" borderId="37" xfId="3" applyFont="1" applyBorder="1" applyProtection="1">
      <protection locked="0"/>
    </xf>
    <xf numFmtId="0" fontId="3" fillId="0" borderId="0" xfId="3" applyFont="1"/>
    <xf numFmtId="0" fontId="65" fillId="0" borderId="0" xfId="0" applyFont="1"/>
    <xf numFmtId="1" fontId="0" fillId="0" borderId="0" xfId="8" applyNumberFormat="1" applyFont="1"/>
    <xf numFmtId="0" fontId="61" fillId="0" borderId="0" xfId="3" applyFont="1" applyBorder="1" applyProtection="1">
      <protection locked="0"/>
    </xf>
    <xf numFmtId="0" fontId="64" fillId="0" borderId="0" xfId="0" applyFont="1" applyAlignment="1">
      <alignment vertical="top"/>
    </xf>
    <xf numFmtId="0" fontId="64" fillId="0" borderId="0" xfId="0" applyFont="1" applyAlignment="1">
      <alignment horizontal="left" vertical="top"/>
    </xf>
    <xf numFmtId="0" fontId="10" fillId="16" borderId="4" xfId="0" applyFont="1" applyFill="1" applyBorder="1" applyAlignment="1" applyProtection="1">
      <alignment horizontal="left" vertical="center"/>
      <protection locked="0"/>
    </xf>
    <xf numFmtId="0" fontId="10" fillId="16" borderId="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64" fillId="0" borderId="0" xfId="0" applyFont="1" applyAlignment="1">
      <alignment horizontal="left" vertical="top" indent="1"/>
    </xf>
    <xf numFmtId="166" fontId="64" fillId="0" borderId="0" xfId="0" applyNumberFormat="1" applyFont="1" applyAlignment="1">
      <alignment horizontal="left" vertical="top"/>
    </xf>
    <xf numFmtId="164" fontId="64" fillId="0" borderId="0" xfId="0" applyNumberFormat="1" applyFont="1" applyAlignment="1">
      <alignment horizontal="left" vertical="top"/>
    </xf>
    <xf numFmtId="0" fontId="14" fillId="0" borderId="0" xfId="0" applyFont="1"/>
    <xf numFmtId="49" fontId="35" fillId="2" borderId="0" xfId="0" applyNumberFormat="1" applyFont="1" applyFill="1" applyBorder="1" applyAlignment="1" applyProtection="1">
      <alignment horizontal="left"/>
      <protection locked="0"/>
    </xf>
    <xf numFmtId="49" fontId="7" fillId="6" borderId="0" xfId="2" applyNumberFormat="1" applyFont="1" applyBorder="1" applyAlignment="1" applyProtection="1">
      <alignment horizontal="left" vertical="top" wrapText="1"/>
    </xf>
    <xf numFmtId="49" fontId="36" fillId="10" borderId="0" xfId="0" applyNumberFormat="1" applyFont="1" applyFill="1" applyBorder="1" applyAlignment="1" applyProtection="1">
      <alignment horizontal="left" vertical="top" wrapText="1"/>
    </xf>
    <xf numFmtId="49" fontId="30" fillId="17" borderId="0" xfId="5" applyNumberFormat="1" applyFont="1" applyFill="1" applyAlignment="1" applyProtection="1">
      <alignment horizontal="center" wrapText="1"/>
      <protection hidden="1"/>
    </xf>
    <xf numFmtId="49" fontId="7" fillId="3" borderId="40" xfId="0" applyNumberFormat="1" applyFont="1" applyFill="1" applyBorder="1" applyAlignment="1" applyProtection="1">
      <alignment horizontal="center" vertical="center"/>
      <protection hidden="1"/>
    </xf>
    <xf numFmtId="49" fontId="7" fillId="18" borderId="0" xfId="0" applyNumberFormat="1" applyFont="1" applyFill="1" applyBorder="1" applyAlignment="1" applyProtection="1">
      <alignment horizontal="center" vertical="center"/>
      <protection hidden="1"/>
    </xf>
    <xf numFmtId="1" fontId="28" fillId="17" borderId="0" xfId="5" applyNumberFormat="1" applyFont="1" applyFill="1" applyBorder="1" applyAlignment="1" applyProtection="1">
      <alignment horizontal="center"/>
      <protection hidden="1"/>
    </xf>
    <xf numFmtId="0" fontId="28" fillId="17" borderId="38" xfId="0" applyFont="1" applyFill="1" applyBorder="1" applyAlignment="1" applyProtection="1">
      <alignment horizontal="center" vertical="center" wrapText="1"/>
      <protection hidden="1"/>
    </xf>
    <xf numFmtId="0" fontId="28" fillId="17" borderId="38" xfId="0" applyFont="1" applyFill="1" applyBorder="1" applyAlignment="1" applyProtection="1">
      <alignment horizontal="right" vertical="center"/>
      <protection hidden="1"/>
    </xf>
    <xf numFmtId="1" fontId="30" fillId="17" borderId="0" xfId="5" applyNumberFormat="1" applyFont="1" applyFill="1" applyAlignment="1" applyProtection="1">
      <alignment horizontal="center" vertical="center" wrapText="1"/>
      <protection hidden="1"/>
    </xf>
    <xf numFmtId="0" fontId="35" fillId="2" borderId="41" xfId="0" applyFont="1" applyFill="1" applyBorder="1" applyAlignment="1" applyProtection="1">
      <alignment horizontal="left"/>
      <protection locked="0"/>
    </xf>
    <xf numFmtId="0" fontId="7" fillId="6" borderId="27" xfId="2" applyFont="1" applyBorder="1" applyAlignment="1" applyProtection="1">
      <alignment horizontal="left" vertical="top" wrapText="1"/>
    </xf>
    <xf numFmtId="0" fontId="36" fillId="10" borderId="42" xfId="0" applyFont="1" applyFill="1" applyBorder="1" applyAlignment="1" applyProtection="1">
      <alignment horizontal="left" vertical="top" wrapText="1"/>
    </xf>
    <xf numFmtId="167" fontId="30" fillId="17" borderId="38" xfId="5" applyNumberFormat="1" applyFont="1" applyFill="1" applyBorder="1" applyAlignment="1" applyProtection="1">
      <alignment horizontal="center" vertical="center" wrapText="1"/>
      <protection hidden="1"/>
    </xf>
    <xf numFmtId="0" fontId="14" fillId="0" borderId="0" xfId="0" applyFont="1" applyAlignment="1">
      <alignment horizontal="center"/>
    </xf>
    <xf numFmtId="0" fontId="14" fillId="0" borderId="0" xfId="0" applyFont="1" applyAlignment="1"/>
    <xf numFmtId="0" fontId="66" fillId="23" borderId="39" xfId="10" applyAlignment="1"/>
    <xf numFmtId="0" fontId="66" fillId="23" borderId="39" xfId="10"/>
    <xf numFmtId="0" fontId="7" fillId="0" borderId="1" xfId="0" applyFont="1" applyFill="1" applyBorder="1" applyAlignment="1" applyProtection="1">
      <alignment horizontal="center" vertical="center"/>
      <protection hidden="1"/>
    </xf>
    <xf numFmtId="0" fontId="7" fillId="3" borderId="0" xfId="0" applyFont="1" applyFill="1" applyBorder="1" applyAlignment="1" applyProtection="1">
      <protection locked="0"/>
    </xf>
    <xf numFmtId="0" fontId="10" fillId="0" borderId="0" xfId="0" applyFont="1" applyFill="1" applyBorder="1" applyAlignment="1" applyProtection="1">
      <alignment horizontal="left" vertical="center"/>
    </xf>
    <xf numFmtId="0" fontId="0" fillId="0" borderId="0" xfId="0" applyFill="1"/>
    <xf numFmtId="0" fontId="51" fillId="9" borderId="0" xfId="0" applyFont="1" applyFill="1" applyAlignment="1" applyProtection="1"/>
    <xf numFmtId="0" fontId="0" fillId="9" borderId="0" xfId="0" applyFont="1" applyFill="1" applyAlignment="1" applyProtection="1"/>
    <xf numFmtId="1" fontId="31" fillId="0" borderId="1" xfId="0" applyNumberFormat="1" applyFont="1" applyFill="1" applyBorder="1" applyAlignment="1" applyProtection="1">
      <alignment horizontal="center" vertical="center"/>
      <protection hidden="1"/>
    </xf>
    <xf numFmtId="1" fontId="0" fillId="0" borderId="0" xfId="8" applyNumberFormat="1" applyFont="1" applyAlignment="1">
      <alignment horizontal="center"/>
    </xf>
    <xf numFmtId="0" fontId="0" fillId="0" borderId="0" xfId="0" applyAlignment="1">
      <alignment horizontal="center"/>
    </xf>
    <xf numFmtId="0" fontId="51" fillId="0" borderId="0" xfId="0" applyFont="1" applyFill="1" applyAlignment="1" applyProtection="1">
      <alignment horizontal="center"/>
    </xf>
    <xf numFmtId="0" fontId="7" fillId="0" borderId="13" xfId="0" applyFont="1" applyFill="1" applyBorder="1" applyAlignment="1" applyProtection="1">
      <alignment horizontal="center" vertical="center"/>
      <protection hidden="1"/>
    </xf>
    <xf numFmtId="0" fontId="28" fillId="17" borderId="31" xfId="0" applyFont="1" applyFill="1" applyBorder="1" applyAlignment="1" applyProtection="1">
      <alignment horizontal="right" vertical="center"/>
      <protection hidden="1"/>
    </xf>
    <xf numFmtId="0" fontId="32" fillId="0" borderId="1" xfId="0" applyFont="1" applyFill="1" applyBorder="1" applyAlignment="1" applyProtection="1">
      <alignment wrapText="1"/>
    </xf>
    <xf numFmtId="0" fontId="32" fillId="0" borderId="1" xfId="0" applyFont="1" applyFill="1" applyBorder="1" applyAlignment="1" applyProtection="1">
      <alignment horizontal="left" vertical="center"/>
    </xf>
    <xf numFmtId="0" fontId="32" fillId="0" borderId="1" xfId="0"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44" fontId="31" fillId="0" borderId="0" xfId="5" applyFont="1" applyFill="1" applyBorder="1" applyAlignment="1" applyProtection="1">
      <alignment horizontal="center" vertical="center"/>
    </xf>
    <xf numFmtId="1" fontId="7" fillId="9" borderId="1" xfId="0" applyNumberFormat="1" applyFont="1" applyFill="1" applyBorder="1" applyAlignment="1" applyProtection="1">
      <alignment horizontal="center" vertical="center"/>
    </xf>
    <xf numFmtId="44" fontId="31" fillId="9" borderId="0" xfId="5" applyFont="1" applyFill="1" applyBorder="1" applyAlignment="1" applyProtection="1">
      <alignment horizontal="center" vertical="center"/>
    </xf>
    <xf numFmtId="44" fontId="31" fillId="9" borderId="0" xfId="5" applyFont="1" applyFill="1" applyAlignment="1" applyProtection="1"/>
    <xf numFmtId="0" fontId="31" fillId="0" borderId="1" xfId="0" applyFont="1" applyFill="1" applyBorder="1" applyAlignment="1" applyProtection="1">
      <alignment horizontal="center" vertical="center"/>
    </xf>
    <xf numFmtId="0" fontId="32" fillId="0" borderId="1" xfId="0" applyFont="1" applyFill="1" applyBorder="1" applyAlignment="1" applyProtection="1"/>
    <xf numFmtId="0" fontId="32" fillId="0" borderId="1" xfId="0" applyFont="1" applyFill="1" applyBorder="1" applyAlignment="1" applyProtection="1">
      <alignment horizontal="left"/>
    </xf>
    <xf numFmtId="0" fontId="32" fillId="0" borderId="1" xfId="0" applyFont="1" applyFill="1" applyBorder="1" applyAlignment="1" applyProtection="1">
      <alignment horizontal="center"/>
    </xf>
    <xf numFmtId="44" fontId="31" fillId="20" borderId="0" xfId="5" applyFont="1" applyFill="1" applyBorder="1" applyAlignment="1" applyProtection="1">
      <alignment horizontal="center" vertical="center"/>
    </xf>
    <xf numFmtId="0" fontId="0" fillId="0" borderId="0" xfId="0" applyProtection="1">
      <protection locked="0"/>
    </xf>
    <xf numFmtId="0" fontId="0" fillId="0" borderId="0" xfId="0" applyFont="1" applyFill="1" applyAlignment="1" applyProtection="1">
      <protection locked="0"/>
    </xf>
    <xf numFmtId="0" fontId="64" fillId="24" borderId="0" xfId="0" applyFont="1" applyFill="1" applyAlignment="1">
      <alignment horizontal="left" vertical="top"/>
    </xf>
    <xf numFmtId="0" fontId="64" fillId="24" borderId="0" xfId="0" applyFont="1" applyFill="1" applyAlignment="1">
      <alignment vertical="top"/>
    </xf>
    <xf numFmtId="0" fontId="18" fillId="2" borderId="22" xfId="3" applyFont="1" applyFill="1" applyBorder="1" applyAlignment="1" applyProtection="1">
      <alignment horizontal="center" vertical="top"/>
    </xf>
    <xf numFmtId="0" fontId="49" fillId="21" borderId="6" xfId="3" applyFont="1" applyFill="1" applyBorder="1" applyAlignment="1" applyProtection="1">
      <alignment horizontal="center"/>
    </xf>
    <xf numFmtId="0" fontId="49" fillId="21" borderId="7" xfId="3" applyFont="1" applyFill="1" applyBorder="1" applyAlignment="1" applyProtection="1">
      <alignment horizontal="center"/>
    </xf>
    <xf numFmtId="0" fontId="16" fillId="4" borderId="10" xfId="3" applyFont="1" applyFill="1" applyBorder="1" applyAlignment="1" applyProtection="1">
      <alignment horizontal="center"/>
    </xf>
    <xf numFmtId="0" fontId="16" fillId="4" borderId="11" xfId="3" applyFont="1" applyFill="1" applyBorder="1" applyAlignment="1" applyProtection="1">
      <alignment horizontal="center"/>
    </xf>
    <xf numFmtId="0" fontId="17" fillId="12" borderId="6" xfId="3" applyFont="1" applyFill="1" applyBorder="1" applyAlignment="1" applyProtection="1">
      <alignment horizontal="center" vertical="center"/>
    </xf>
    <xf numFmtId="0" fontId="17" fillId="12" borderId="7" xfId="3" applyFont="1" applyFill="1" applyBorder="1" applyAlignment="1" applyProtection="1">
      <alignment horizontal="center" vertical="center"/>
    </xf>
    <xf numFmtId="0" fontId="18" fillId="9" borderId="11" xfId="3" applyFont="1" applyFill="1" applyBorder="1" applyAlignment="1" applyProtection="1">
      <alignment horizontal="left"/>
    </xf>
    <xf numFmtId="0" fontId="45" fillId="2" borderId="10" xfId="3" applyFont="1" applyFill="1" applyBorder="1" applyAlignment="1" applyProtection="1">
      <alignment horizontal="center"/>
    </xf>
    <xf numFmtId="0" fontId="45" fillId="2" borderId="11" xfId="3" applyFont="1" applyFill="1" applyBorder="1" applyAlignment="1" applyProtection="1">
      <alignment horizontal="center"/>
    </xf>
    <xf numFmtId="0" fontId="45" fillId="2" borderId="12" xfId="3" applyFont="1" applyFill="1" applyBorder="1" applyAlignment="1" applyProtection="1">
      <alignment horizontal="center"/>
    </xf>
    <xf numFmtId="0" fontId="24" fillId="2" borderId="0" xfId="3" applyFont="1" applyFill="1" applyBorder="1" applyAlignment="1" applyProtection="1">
      <alignment horizontal="left" vertical="top" wrapText="1"/>
    </xf>
    <xf numFmtId="0" fontId="24" fillId="2" borderId="34" xfId="3" applyFont="1" applyFill="1" applyBorder="1" applyAlignment="1" applyProtection="1">
      <alignment horizontal="left" vertical="top" wrapText="1"/>
    </xf>
    <xf numFmtId="0" fontId="44" fillId="20" borderId="6" xfId="3" applyFont="1" applyFill="1" applyBorder="1" applyAlignment="1" applyProtection="1">
      <alignment horizontal="center"/>
    </xf>
    <xf numFmtId="0" fontId="44" fillId="20" borderId="7" xfId="3" applyFont="1" applyFill="1" applyBorder="1" applyAlignment="1" applyProtection="1">
      <alignment horizontal="center"/>
    </xf>
    <xf numFmtId="0" fontId="44" fillId="20" borderId="8" xfId="3" applyFont="1" applyFill="1" applyBorder="1" applyAlignment="1" applyProtection="1">
      <alignment horizontal="center"/>
    </xf>
    <xf numFmtId="0" fontId="24" fillId="20" borderId="6" xfId="3" applyFont="1" applyFill="1" applyBorder="1" applyAlignment="1" applyProtection="1">
      <alignment horizontal="center"/>
    </xf>
    <xf numFmtId="0" fontId="24" fillId="20" borderId="7" xfId="3" applyFont="1" applyFill="1" applyBorder="1" applyAlignment="1" applyProtection="1">
      <alignment horizontal="center"/>
    </xf>
    <xf numFmtId="0" fontId="24" fillId="20" borderId="8" xfId="3" applyFont="1" applyFill="1" applyBorder="1" applyAlignment="1" applyProtection="1">
      <alignment horizontal="center"/>
    </xf>
    <xf numFmtId="0" fontId="41" fillId="20" borderId="3" xfId="3" applyFont="1" applyFill="1" applyBorder="1" applyAlignment="1">
      <alignment horizontal="left"/>
    </xf>
    <xf numFmtId="0" fontId="41" fillId="20" borderId="4" xfId="3" applyFont="1" applyFill="1" applyBorder="1" applyAlignment="1">
      <alignment horizontal="left"/>
    </xf>
    <xf numFmtId="0" fontId="41" fillId="20" borderId="5" xfId="3" applyFont="1" applyFill="1" applyBorder="1" applyAlignment="1">
      <alignment horizontal="left"/>
    </xf>
    <xf numFmtId="0" fontId="41" fillId="20" borderId="32" xfId="3" applyFont="1" applyFill="1" applyBorder="1" applyAlignment="1" applyProtection="1">
      <alignment horizontal="center"/>
    </xf>
    <xf numFmtId="0" fontId="41" fillId="20" borderId="38" xfId="3" applyFont="1" applyFill="1" applyBorder="1" applyAlignment="1" applyProtection="1">
      <alignment horizontal="center"/>
    </xf>
    <xf numFmtId="0" fontId="41" fillId="20" borderId="33" xfId="3" applyFont="1" applyFill="1" applyBorder="1" applyAlignment="1" applyProtection="1">
      <alignment horizontal="center"/>
    </xf>
    <xf numFmtId="0" fontId="24" fillId="2" borderId="23" xfId="3" applyFont="1" applyFill="1" applyBorder="1" applyAlignment="1" applyProtection="1">
      <alignment wrapText="1"/>
    </xf>
    <xf numFmtId="0" fontId="24" fillId="2" borderId="24" xfId="3" applyFont="1" applyFill="1" applyBorder="1" applyAlignment="1" applyProtection="1">
      <alignment wrapText="1"/>
    </xf>
    <xf numFmtId="0" fontId="41" fillId="20" borderId="3" xfId="3" applyFont="1" applyFill="1" applyBorder="1" applyAlignment="1" applyProtection="1">
      <alignment horizontal="center"/>
      <protection locked="0"/>
    </xf>
    <xf numFmtId="0" fontId="41" fillId="20" borderId="4" xfId="3" applyFont="1" applyFill="1" applyBorder="1" applyAlignment="1" applyProtection="1">
      <alignment horizontal="center"/>
      <protection locked="0"/>
    </xf>
    <xf numFmtId="0" fontId="41" fillId="20" borderId="5" xfId="3" applyFont="1" applyFill="1" applyBorder="1" applyAlignment="1" applyProtection="1">
      <alignment horizontal="center"/>
      <protection locked="0"/>
    </xf>
    <xf numFmtId="0" fontId="41" fillId="20" borderId="3" xfId="3" applyFont="1" applyFill="1" applyBorder="1" applyAlignment="1"/>
    <xf numFmtId="0" fontId="0" fillId="0" borderId="4" xfId="0" applyBorder="1" applyAlignment="1"/>
    <xf numFmtId="0" fontId="0" fillId="0" borderId="5" xfId="0" applyBorder="1" applyAlignment="1"/>
    <xf numFmtId="0" fontId="2" fillId="0" borderId="0" xfId="3" applyFont="1" applyAlignment="1">
      <alignment horizontal="left"/>
    </xf>
    <xf numFmtId="0" fontId="63" fillId="0" borderId="0" xfId="3" applyFont="1" applyAlignment="1" applyProtection="1">
      <alignment horizontal="center"/>
      <protection locked="0"/>
    </xf>
    <xf numFmtId="0" fontId="63" fillId="0" borderId="0" xfId="3" applyFont="1" applyAlignment="1">
      <alignment horizontal="center"/>
    </xf>
    <xf numFmtId="0" fontId="52" fillId="0" borderId="0" xfId="3" applyFont="1" applyAlignment="1">
      <alignment horizontal="center" wrapText="1"/>
    </xf>
    <xf numFmtId="0" fontId="7" fillId="3" borderId="3" xfId="0" applyFont="1" applyFill="1" applyBorder="1" applyAlignment="1" applyProtection="1">
      <alignment horizontal="center"/>
      <protection locked="0"/>
    </xf>
    <xf numFmtId="0" fontId="7" fillId="3" borderId="4" xfId="0" applyFont="1" applyFill="1" applyBorder="1" applyAlignment="1" applyProtection="1">
      <alignment horizontal="center"/>
      <protection locked="0"/>
    </xf>
    <xf numFmtId="0" fontId="7" fillId="3" borderId="5" xfId="0" applyFont="1" applyFill="1" applyBorder="1" applyAlignment="1" applyProtection="1">
      <alignment horizontal="center"/>
      <protection locked="0"/>
    </xf>
    <xf numFmtId="0" fontId="35" fillId="2" borderId="22" xfId="0" applyFont="1" applyFill="1" applyBorder="1" applyAlignment="1" applyProtection="1">
      <alignment horizontal="left"/>
      <protection locked="0"/>
    </xf>
    <xf numFmtId="0" fontId="35" fillId="2" borderId="23" xfId="0" applyFont="1" applyFill="1" applyBorder="1" applyAlignment="1" applyProtection="1">
      <alignment horizontal="left"/>
      <protection locked="0"/>
    </xf>
    <xf numFmtId="0" fontId="7" fillId="6" borderId="6" xfId="2" applyFont="1" applyBorder="1" applyAlignment="1" applyProtection="1">
      <alignment horizontal="left" vertical="top" wrapText="1"/>
    </xf>
    <xf numFmtId="0" fontId="7" fillId="6" borderId="7" xfId="2" applyFont="1" applyBorder="1" applyAlignment="1" applyProtection="1">
      <alignment horizontal="left" vertical="top" wrapText="1"/>
    </xf>
    <xf numFmtId="0" fontId="36" fillId="10" borderId="19" xfId="0" applyFont="1" applyFill="1" applyBorder="1" applyAlignment="1" applyProtection="1">
      <alignment horizontal="left" vertical="top" wrapText="1"/>
    </xf>
    <xf numFmtId="0" fontId="36" fillId="10" borderId="20" xfId="0" applyFont="1" applyFill="1" applyBorder="1" applyAlignment="1" applyProtection="1">
      <alignment horizontal="left" vertical="top" wrapText="1"/>
    </xf>
    <xf numFmtId="0" fontId="36" fillId="10" borderId="43" xfId="0" applyFont="1" applyFill="1" applyBorder="1" applyAlignment="1" applyProtection="1">
      <alignment horizontal="left" vertical="top" wrapText="1"/>
    </xf>
    <xf numFmtId="0" fontId="7" fillId="9" borderId="10" xfId="0" applyFont="1" applyFill="1" applyBorder="1" applyAlignment="1">
      <alignment horizontal="left" wrapText="1"/>
    </xf>
    <xf numFmtId="0" fontId="7" fillId="9" borderId="11" xfId="0" applyFont="1" applyFill="1" applyBorder="1" applyAlignment="1">
      <alignment horizontal="left" wrapText="1"/>
    </xf>
    <xf numFmtId="0" fontId="7" fillId="9" borderId="12" xfId="0" applyFont="1" applyFill="1" applyBorder="1" applyAlignment="1">
      <alignment horizontal="left" wrapText="1"/>
    </xf>
    <xf numFmtId="0" fontId="33" fillId="9" borderId="35" xfId="7" applyFill="1" applyBorder="1" applyAlignment="1" applyProtection="1">
      <alignment horizontal="center"/>
      <protection hidden="1"/>
    </xf>
    <xf numFmtId="0" fontId="33" fillId="9" borderId="23" xfId="7" applyFill="1" applyBorder="1" applyAlignment="1" applyProtection="1">
      <alignment horizontal="center"/>
      <protection hidden="1"/>
    </xf>
    <xf numFmtId="0" fontId="33" fillId="9" borderId="24" xfId="7" applyFill="1" applyBorder="1" applyAlignment="1" applyProtection="1">
      <alignment horizontal="center"/>
      <protection hidden="1"/>
    </xf>
    <xf numFmtId="44" fontId="7" fillId="3" borderId="40" xfId="5" applyFont="1" applyFill="1" applyBorder="1" applyAlignment="1" applyProtection="1">
      <alignment horizontal="center" vertical="center"/>
      <protection hidden="1"/>
    </xf>
    <xf numFmtId="44" fontId="7" fillId="3" borderId="0" xfId="5" applyFont="1" applyFill="1" applyBorder="1" applyAlignment="1" applyProtection="1">
      <alignment horizontal="center" vertical="center"/>
      <protection hidden="1"/>
    </xf>
    <xf numFmtId="0" fontId="7" fillId="3" borderId="40" xfId="0" applyFont="1" applyFill="1" applyBorder="1" applyAlignment="1" applyProtection="1">
      <alignment horizontal="center"/>
      <protection locked="0"/>
    </xf>
    <xf numFmtId="0" fontId="7" fillId="3" borderId="0" xfId="0" applyFont="1" applyFill="1" applyBorder="1" applyAlignment="1" applyProtection="1">
      <alignment horizontal="center"/>
      <protection locked="0"/>
    </xf>
    <xf numFmtId="0" fontId="8" fillId="4" borderId="25"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9" fillId="17" borderId="25" xfId="0" applyFont="1" applyFill="1" applyBorder="1" applyAlignment="1" applyProtection="1">
      <alignment horizontal="center"/>
    </xf>
    <xf numFmtId="0" fontId="9" fillId="17" borderId="0" xfId="0" applyFont="1" applyFill="1" applyBorder="1" applyAlignment="1" applyProtection="1">
      <alignment horizontal="center"/>
    </xf>
    <xf numFmtId="0" fontId="13" fillId="7" borderId="25" xfId="0" applyFont="1" applyFill="1" applyBorder="1" applyAlignment="1" applyProtection="1">
      <alignment horizontal="left" vertical="center" wrapText="1"/>
    </xf>
    <xf numFmtId="0" fontId="13" fillId="7" borderId="0" xfId="0" applyFont="1" applyFill="1" applyBorder="1" applyAlignment="1" applyProtection="1">
      <alignment horizontal="left" vertical="center" wrapText="1"/>
    </xf>
    <xf numFmtId="0" fontId="0" fillId="7" borderId="25" xfId="0" applyFont="1" applyFill="1" applyBorder="1" applyAlignment="1" applyProtection="1">
      <alignment horizontal="left" vertical="top" wrapText="1"/>
    </xf>
    <xf numFmtId="0" fontId="0" fillId="7" borderId="0" xfId="0" applyFont="1" applyFill="1" applyBorder="1" applyAlignment="1" applyProtection="1">
      <alignment horizontal="left" vertical="top" wrapText="1"/>
    </xf>
    <xf numFmtId="0" fontId="10" fillId="16" borderId="4" xfId="0" applyFont="1" applyFill="1" applyBorder="1" applyAlignment="1" applyProtection="1">
      <alignment horizontal="left" vertical="center"/>
      <protection locked="0"/>
    </xf>
    <xf numFmtId="0" fontId="10" fillId="16" borderId="5" xfId="0" applyFont="1" applyFill="1" applyBorder="1" applyAlignment="1" applyProtection="1">
      <alignment horizontal="left" vertical="center"/>
      <protection locked="0"/>
    </xf>
    <xf numFmtId="0" fontId="0" fillId="0" borderId="3"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0" fontId="14" fillId="16" borderId="4" xfId="0" applyFont="1" applyFill="1" applyBorder="1" applyAlignment="1" applyProtection="1">
      <alignment horizontal="left" vertical="center"/>
      <protection locked="0"/>
    </xf>
    <xf numFmtId="0" fontId="14" fillId="16" borderId="5" xfId="0" applyFont="1" applyFill="1" applyBorder="1" applyAlignment="1" applyProtection="1">
      <alignment horizontal="left" vertical="center"/>
      <protection locked="0"/>
    </xf>
    <xf numFmtId="0" fontId="0" fillId="0" borderId="3" xfId="0" applyFont="1" applyFill="1" applyBorder="1" applyAlignment="1">
      <alignment horizontal="left"/>
    </xf>
    <xf numFmtId="0" fontId="0" fillId="0" borderId="5" xfId="0" applyFont="1" applyFill="1" applyBorder="1" applyAlignment="1">
      <alignment horizontal="left"/>
    </xf>
    <xf numFmtId="0" fontId="12" fillId="5" borderId="25" xfId="0" applyFont="1" applyFill="1" applyBorder="1" applyAlignment="1" applyProtection="1">
      <alignment horizontal="center"/>
      <protection locked="0"/>
    </xf>
    <xf numFmtId="0" fontId="12" fillId="5" borderId="0" xfId="0" applyFont="1" applyFill="1" applyBorder="1" applyAlignment="1" applyProtection="1">
      <alignment horizontal="center"/>
      <protection locked="0"/>
    </xf>
    <xf numFmtId="0" fontId="0" fillId="16" borderId="5" xfId="0" applyFont="1" applyFill="1" applyBorder="1" applyAlignment="1">
      <alignment horizontal="center"/>
    </xf>
    <xf numFmtId="0" fontId="0" fillId="16" borderId="1" xfId="0" applyFont="1" applyFill="1" applyBorder="1" applyAlignment="1">
      <alignment horizontal="center"/>
    </xf>
    <xf numFmtId="0" fontId="0" fillId="0" borderId="4" xfId="0" applyFont="1" applyFill="1" applyBorder="1" applyAlignment="1">
      <alignment horizontal="left"/>
    </xf>
    <xf numFmtId="0" fontId="0" fillId="0" borderId="1" xfId="0" applyFont="1" applyFill="1" applyBorder="1" applyAlignment="1">
      <alignment horizontal="left"/>
    </xf>
    <xf numFmtId="0" fontId="0" fillId="16" borderId="5" xfId="0" applyFont="1" applyFill="1" applyBorder="1" applyAlignment="1">
      <alignment horizontal="left"/>
    </xf>
    <xf numFmtId="0" fontId="0" fillId="16" borderId="1" xfId="0" applyFont="1" applyFill="1" applyBorder="1" applyAlignment="1">
      <alignment horizontal="left"/>
    </xf>
    <xf numFmtId="0" fontId="36" fillId="10" borderId="21" xfId="0" applyFont="1" applyFill="1" applyBorder="1" applyAlignment="1" applyProtection="1">
      <alignment horizontal="left" vertical="top" wrapText="1"/>
    </xf>
    <xf numFmtId="0" fontId="35" fillId="2" borderId="24" xfId="0" applyFont="1" applyFill="1" applyBorder="1" applyAlignment="1" applyProtection="1">
      <alignment horizontal="left"/>
      <protection locked="0"/>
    </xf>
    <xf numFmtId="0" fontId="7" fillId="6" borderId="8" xfId="2" applyFont="1" applyBorder="1" applyAlignment="1" applyProtection="1">
      <alignment horizontal="left" vertical="top" wrapText="1"/>
    </xf>
    <xf numFmtId="0" fontId="14" fillId="0" borderId="0" xfId="0" applyFont="1" applyAlignment="1">
      <alignment horizontal="center"/>
    </xf>
    <xf numFmtId="0" fontId="37" fillId="8" borderId="35" xfId="4" applyFont="1" applyFill="1" applyBorder="1" applyAlignment="1" applyProtection="1">
      <alignment horizontal="right" vertical="top" wrapText="1"/>
    </xf>
    <xf numFmtId="0" fontId="37" fillId="8" borderId="23" xfId="4" applyFont="1" applyFill="1" applyBorder="1" applyAlignment="1" applyProtection="1">
      <alignment horizontal="right" vertical="top" wrapText="1"/>
    </xf>
    <xf numFmtId="0" fontId="37" fillId="8" borderId="36" xfId="4" applyFont="1" applyFill="1" applyBorder="1" applyAlignment="1" applyProtection="1">
      <alignment horizontal="right" vertical="top" wrapText="1"/>
    </xf>
    <xf numFmtId="165" fontId="39" fillId="8" borderId="35" xfId="5" applyNumberFormat="1" applyFont="1" applyFill="1" applyBorder="1" applyAlignment="1" applyProtection="1">
      <alignment horizontal="left" vertical="top"/>
    </xf>
    <xf numFmtId="165" fontId="39" fillId="8" borderId="23" xfId="5" applyNumberFormat="1" applyFont="1" applyFill="1" applyBorder="1" applyAlignment="1" applyProtection="1">
      <alignment horizontal="left" vertical="top"/>
    </xf>
    <xf numFmtId="0" fontId="1" fillId="0" borderId="0" xfId="3" applyFont="1" applyAlignment="1">
      <alignment horizontal="left"/>
    </xf>
    <xf numFmtId="0" fontId="1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56" fillId="0" borderId="0" xfId="0" applyFont="1" applyAlignment="1">
      <alignment horizontal="center" vertical="center" wrapText="1"/>
    </xf>
    <xf numFmtId="0" fontId="14" fillId="0" borderId="0" xfId="0" applyFont="1" applyAlignment="1">
      <alignment horizontal="center" vertical="center" wrapText="1"/>
    </xf>
  </cellXfs>
  <cellStyles count="11">
    <cellStyle name="Bad" xfId="6" builtinId="27"/>
    <cellStyle name="Comma" xfId="8" builtinId="3"/>
    <cellStyle name="Currency" xfId="5" builtinId="4"/>
    <cellStyle name="Hyperlink" xfId="7" builtinId="8"/>
    <cellStyle name="Input" xfId="10" builtinId="20"/>
    <cellStyle name="Normal" xfId="0" builtinId="0"/>
    <cellStyle name="Normal 2" xfId="1" xr:uid="{C92757F5-78B0-40F5-B23A-4683ED50DCCA}"/>
    <cellStyle name="Normal 3" xfId="3" xr:uid="{6EECDA53-98E3-46A4-AA39-F5EAFE758817}"/>
    <cellStyle name="Normal 4" xfId="9" xr:uid="{FF534785-6D8C-44D7-A78E-21EE6F12C99D}"/>
    <cellStyle name="Note 2" xfId="2" xr:uid="{E0C8FF13-C939-491C-B2FB-FFE887358C01}"/>
    <cellStyle name="Note 3" xfId="4" xr:uid="{B47EB8EB-79A6-4A0A-BD88-FA605571F1CB}"/>
  </cellStyles>
  <dxfs count="37">
    <dxf>
      <font>
        <color rgb="FF9C0006"/>
      </font>
      <fill>
        <patternFill>
          <bgColor rgb="FFFFC7CE"/>
        </patternFill>
      </fill>
    </dxf>
    <dxf>
      <font>
        <color rgb="FF9C0006"/>
      </font>
      <fill>
        <patternFill>
          <bgColor rgb="FFFFC7CE"/>
        </patternFill>
      </fill>
    </dxf>
    <dxf>
      <fill>
        <patternFill>
          <bgColor rgb="FF75DBFF"/>
        </patternFill>
      </fill>
    </dxf>
    <dxf>
      <fill>
        <patternFill>
          <bgColor rgb="FFFFFFCC"/>
        </patternFill>
      </fill>
    </dxf>
    <dxf>
      <fill>
        <patternFill>
          <bgColor rgb="FF75DBFF"/>
        </patternFill>
      </fill>
    </dxf>
    <dxf>
      <fill>
        <patternFill>
          <bgColor rgb="FFFFFFCC"/>
        </patternFill>
      </fill>
    </dxf>
    <dxf>
      <fill>
        <patternFill>
          <bgColor rgb="FF75DBFF"/>
        </patternFill>
      </fill>
    </dxf>
    <dxf>
      <fill>
        <patternFill>
          <bgColor rgb="FFFFFFCC"/>
        </patternFill>
      </fill>
    </dxf>
    <dxf>
      <font>
        <color rgb="FF9C0006"/>
      </font>
      <fill>
        <patternFill>
          <bgColor rgb="FFFFC7CE"/>
        </patternFill>
      </fill>
    </dxf>
    <dxf>
      <fill>
        <patternFill>
          <bgColor rgb="FF75DBFF"/>
        </patternFill>
      </fill>
    </dxf>
    <dxf>
      <fill>
        <patternFill>
          <bgColor rgb="FFFFFFCC"/>
        </patternFill>
      </fill>
    </dxf>
    <dxf>
      <fill>
        <patternFill>
          <bgColor rgb="FF75DBFF"/>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5DBFF"/>
        </patternFill>
      </fill>
    </dxf>
    <dxf>
      <fill>
        <patternFill>
          <bgColor rgb="FFFFFFCC"/>
        </patternFill>
      </fill>
    </dxf>
    <dxf>
      <font>
        <color rgb="FF9C0006"/>
      </font>
      <fill>
        <patternFill>
          <bgColor rgb="FFFFC7CE"/>
        </patternFill>
      </fill>
    </dxf>
    <dxf>
      <fill>
        <patternFill>
          <bgColor rgb="FF75DBFF"/>
        </patternFill>
      </fill>
    </dxf>
    <dxf>
      <fill>
        <patternFill>
          <bgColor rgb="FF75DBFF"/>
        </patternFill>
      </fill>
    </dxf>
    <dxf>
      <fill>
        <patternFill>
          <bgColor rgb="FFFFFFCC"/>
        </patternFill>
      </fill>
    </dxf>
    <dxf>
      <fill>
        <patternFill>
          <bgColor rgb="FF75DBFF"/>
        </patternFill>
      </fill>
    </dxf>
    <dxf>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5DBFF"/>
        </patternFill>
      </fill>
    </dxf>
    <dxf>
      <fill>
        <patternFill>
          <bgColor rgb="FFFFFFCC"/>
        </patternFill>
      </fill>
    </dxf>
    <dxf>
      <font>
        <color rgb="FF9C0006"/>
      </font>
      <fill>
        <patternFill>
          <bgColor rgb="FFFFC7CE"/>
        </patternFill>
      </fill>
    </dxf>
    <dxf>
      <fill>
        <patternFill>
          <bgColor rgb="FF75DBFF"/>
        </patternFill>
      </fill>
    </dxf>
    <dxf>
      <fill>
        <patternFill>
          <bgColor rgb="FFFFFFCC"/>
        </patternFill>
      </fill>
    </dxf>
    <dxf>
      <fill>
        <patternFill>
          <bgColor rgb="FF75DBFF"/>
        </patternFill>
      </fill>
    </dxf>
    <dxf>
      <fill>
        <patternFill>
          <bgColor rgb="FFFFFFCC"/>
        </patternFill>
      </fill>
    </dxf>
  </dxfs>
  <tableStyles count="0" defaultTableStyle="TableStyleMedium2" defaultPivotStyle="PivotStyleLight16"/>
  <colors>
    <mruColors>
      <color rgb="FFA3E7FF"/>
      <color rgb="FFFFA48F"/>
      <color rgb="FF75DBFF"/>
      <color rgb="FFFFFFCC"/>
      <color rgb="FF0000FF"/>
      <color rgb="FF1F0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Scroll" dx="22" fmlaLink="$E$52" max="23" min="1" noThreeD="1" page="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Scroll" dx="22" fmlaLink="$E$52" max="23" min="1" noThreeD="1" page="0"/>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40</xdr:row>
          <xdr:rowOff>314325</xdr:rowOff>
        </xdr:from>
        <xdr:to>
          <xdr:col>3</xdr:col>
          <xdr:colOff>342900</xdr:colOff>
          <xdr:row>42</xdr:row>
          <xdr:rowOff>104775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247650</xdr:colOff>
          <xdr:row>51</xdr:row>
          <xdr:rowOff>371475</xdr:rowOff>
        </xdr:from>
        <xdr:to>
          <xdr:col>5</xdr:col>
          <xdr:colOff>47625</xdr:colOff>
          <xdr:row>51</xdr:row>
          <xdr:rowOff>4181475</xdr:rowOff>
        </xdr:to>
        <xdr:sp macro="" textlink="">
          <xdr:nvSpPr>
            <xdr:cNvPr id="3080" name="Scroll Bar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40</xdr:row>
          <xdr:rowOff>314325</xdr:rowOff>
        </xdr:from>
        <xdr:to>
          <xdr:col>3</xdr:col>
          <xdr:colOff>342900</xdr:colOff>
          <xdr:row>42</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314325</xdr:rowOff>
        </xdr:from>
        <xdr:to>
          <xdr:col>3</xdr:col>
          <xdr:colOff>342900</xdr:colOff>
          <xdr:row>47</xdr:row>
          <xdr:rowOff>85725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114300</xdr:colOff>
          <xdr:row>49</xdr:row>
          <xdr:rowOff>323850</xdr:rowOff>
        </xdr:from>
        <xdr:to>
          <xdr:col>5</xdr:col>
          <xdr:colOff>342900</xdr:colOff>
          <xdr:row>51</xdr:row>
          <xdr:rowOff>4305300</xdr:rowOff>
        </xdr:to>
        <xdr:sp macro="" textlink="">
          <xdr:nvSpPr>
            <xdr:cNvPr id="2062" name="Scroll Bar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1C0FD6-ED8A-4EB0-A6EC-A6E5A88589D3}" name="Table1" displayName="Table1" ref="A2:A5" totalsRowShown="0">
  <autoFilter ref="A2:A5" xr:uid="{BE95857C-FFC5-4E0F-B609-375EC9E5114B}"/>
  <tableColumns count="1">
    <tableColumn id="1" xr3:uid="{6A6F0587-4DA6-40AB-ADD6-ABA90AE8DB1A}"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first.com/store/medi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healthfirst.com/store/medication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FC82C-BCCC-40F7-AFCC-A1997A7172B3}">
  <sheetPr codeName="Sheet6">
    <tabColor theme="7" tint="0.59999389629810485"/>
    <pageSetUpPr fitToPage="1"/>
  </sheetPr>
  <dimension ref="A1:HU177"/>
  <sheetViews>
    <sheetView zoomScaleNormal="100" workbookViewId="0">
      <pane ySplit="11" topLeftCell="A12" activePane="bottomLeft" state="frozen"/>
      <selection activeCell="B90" sqref="B90"/>
      <selection pane="bottomLeft" activeCell="B90" sqref="B90"/>
    </sheetView>
  </sheetViews>
  <sheetFormatPr defaultColWidth="8.85546875" defaultRowHeight="15" x14ac:dyDescent="0.25"/>
  <cols>
    <col min="1" max="1" width="19.85546875" customWidth="1"/>
    <col min="2" max="2" width="90.85546875" bestFit="1" customWidth="1"/>
    <col min="3" max="3" width="39.5703125" customWidth="1"/>
    <col min="4" max="4" width="18" customWidth="1"/>
    <col min="5" max="5" width="36.140625" customWidth="1"/>
    <col min="6" max="6" width="18.140625" customWidth="1"/>
    <col min="7" max="7" width="7.28515625" hidden="1" customWidth="1"/>
    <col min="8" max="8" width="16.42578125" style="218" bestFit="1" customWidth="1"/>
    <col min="9" max="11" width="8.85546875" customWidth="1"/>
    <col min="13" max="13" width="22.140625" customWidth="1"/>
  </cols>
  <sheetData>
    <row r="1" spans="1:229" s="52" customFormat="1" ht="34.5" thickBot="1" x14ac:dyDescent="0.55000000000000004">
      <c r="A1" s="262" t="s">
        <v>200</v>
      </c>
      <c r="B1" s="263"/>
      <c r="C1" s="263"/>
      <c r="D1" s="263"/>
      <c r="E1" s="263"/>
      <c r="F1" s="263"/>
      <c r="G1" s="175"/>
      <c r="H1" s="185"/>
      <c r="I1" s="51"/>
      <c r="J1" s="51"/>
      <c r="K1" s="51"/>
      <c r="L1" s="51"/>
      <c r="M1" s="51"/>
      <c r="N1" s="51"/>
      <c r="O1" s="51"/>
      <c r="P1" s="51"/>
    </row>
    <row r="2" spans="1:229" s="36" customFormat="1" ht="52.5" customHeight="1" thickBot="1" x14ac:dyDescent="0.3">
      <c r="A2" s="264" t="s">
        <v>1442</v>
      </c>
      <c r="B2" s="265"/>
      <c r="C2" s="265"/>
      <c r="D2" s="265"/>
      <c r="E2" s="265"/>
      <c r="F2" s="265"/>
      <c r="G2" s="176"/>
      <c r="H2" s="186"/>
      <c r="I2" s="35"/>
      <c r="J2" s="35"/>
      <c r="K2" s="35"/>
      <c r="L2" s="35"/>
      <c r="M2" s="35"/>
      <c r="N2" s="35"/>
      <c r="O2" s="35"/>
      <c r="P2" s="35"/>
    </row>
    <row r="3" spans="1:229" s="36" customFormat="1" ht="33.75" customHeight="1" thickBot="1" x14ac:dyDescent="0.3">
      <c r="A3" s="266" t="s">
        <v>201</v>
      </c>
      <c r="B3" s="267"/>
      <c r="C3" s="267"/>
      <c r="D3" s="267"/>
      <c r="E3" s="267"/>
      <c r="F3" s="268"/>
      <c r="G3" s="177"/>
      <c r="H3" s="187"/>
      <c r="I3" s="35"/>
      <c r="J3" s="35"/>
      <c r="K3" s="35"/>
      <c r="L3" s="35"/>
      <c r="M3" s="35"/>
      <c r="N3" s="35"/>
      <c r="O3" s="35"/>
      <c r="P3" s="35"/>
    </row>
    <row r="4" spans="1:229" s="39" customFormat="1" ht="57" customHeight="1" x14ac:dyDescent="0.3">
      <c r="A4" s="122" t="s">
        <v>199</v>
      </c>
      <c r="B4" s="42"/>
      <c r="C4" s="42"/>
      <c r="D4" s="183" t="s">
        <v>194</v>
      </c>
      <c r="E4" s="188" t="str">
        <f>IFERROR('Tiered Cart Pricing Formulas'!F25,"")</f>
        <v>Does not meet $500 minimum</v>
      </c>
      <c r="F4" s="182" t="s">
        <v>1337</v>
      </c>
      <c r="G4" s="178"/>
      <c r="H4" s="184" t="str">
        <f>IFERROR(VLOOKUP('Tiered Cart Pricing Formulas'!J25,'Tiered Pricing Chart'!A3:E16,5,TRUE),"")</f>
        <v/>
      </c>
      <c r="I4" s="269" t="s">
        <v>219</v>
      </c>
      <c r="J4" s="270"/>
      <c r="K4" s="270"/>
      <c r="L4" s="270"/>
      <c r="M4" s="271"/>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row>
    <row r="5" spans="1:229" s="39" customFormat="1" ht="20.25" thickBot="1" x14ac:dyDescent="0.35">
      <c r="A5" s="259" t="s">
        <v>1340</v>
      </c>
      <c r="B5" s="260"/>
      <c r="C5" s="260"/>
      <c r="D5" s="260"/>
      <c r="E5" s="260"/>
      <c r="F5" s="261"/>
      <c r="G5" s="178"/>
      <c r="H5"/>
      <c r="I5" s="272" t="s">
        <v>198</v>
      </c>
      <c r="J5" s="273"/>
      <c r="K5" s="273"/>
      <c r="L5" s="273"/>
      <c r="M5" s="274"/>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row>
    <row r="6" spans="1:229" s="1" customFormat="1" ht="19.5" customHeight="1" x14ac:dyDescent="0.25">
      <c r="A6" s="128" t="s">
        <v>152</v>
      </c>
      <c r="B6" s="128" t="s">
        <v>145</v>
      </c>
      <c r="C6" s="128" t="s">
        <v>146</v>
      </c>
      <c r="D6" s="128" t="s">
        <v>147</v>
      </c>
      <c r="E6" s="126" t="s">
        <v>157</v>
      </c>
      <c r="F6" s="127" t="s">
        <v>181</v>
      </c>
      <c r="G6" s="179"/>
      <c r="H6"/>
    </row>
    <row r="7" spans="1:229" s="1" customFormat="1" ht="15" customHeight="1" x14ac:dyDescent="0.25">
      <c r="A7" s="100">
        <v>1</v>
      </c>
      <c r="B7" s="101" t="s">
        <v>160</v>
      </c>
      <c r="C7" s="102" t="s">
        <v>192</v>
      </c>
      <c r="D7" s="101"/>
      <c r="E7" s="103"/>
      <c r="F7" s="125">
        <v>1009250</v>
      </c>
      <c r="G7" s="180"/>
      <c r="H7"/>
    </row>
    <row r="8" spans="1:229" s="1" customFormat="1" ht="15" customHeight="1" x14ac:dyDescent="0.25">
      <c r="A8" s="108">
        <v>1</v>
      </c>
      <c r="B8" s="109" t="s">
        <v>195</v>
      </c>
      <c r="C8" s="110" t="s">
        <v>192</v>
      </c>
      <c r="D8" s="109"/>
      <c r="E8" s="111"/>
      <c r="F8" s="104"/>
      <c r="G8" s="180"/>
      <c r="H8"/>
      <c r="I8" s="45"/>
      <c r="J8" s="45"/>
    </row>
    <row r="9" spans="1:229" s="1" customFormat="1" ht="15" customHeight="1" x14ac:dyDescent="0.25">
      <c r="A9" s="108">
        <v>1</v>
      </c>
      <c r="B9" s="109" t="s">
        <v>193</v>
      </c>
      <c r="C9" s="110" t="s">
        <v>192</v>
      </c>
      <c r="D9" s="109"/>
      <c r="E9" s="111"/>
      <c r="F9" s="104">
        <v>1016020</v>
      </c>
      <c r="G9" s="180"/>
      <c r="H9"/>
      <c r="I9" s="44"/>
      <c r="J9" s="45"/>
    </row>
    <row r="10" spans="1:229" s="1" customFormat="1" ht="15" customHeight="1" x14ac:dyDescent="0.25">
      <c r="A10" s="259" t="s">
        <v>1339</v>
      </c>
      <c r="B10" s="260"/>
      <c r="C10" s="260"/>
      <c r="D10" s="260"/>
      <c r="E10" s="260"/>
      <c r="F10" s="261"/>
      <c r="G10" s="180"/>
      <c r="H10"/>
      <c r="I10" s="44"/>
      <c r="J10" s="45"/>
    </row>
    <row r="11" spans="1:229" s="1" customFormat="1" ht="20.100000000000001" customHeight="1" x14ac:dyDescent="0.25">
      <c r="A11" s="128" t="s">
        <v>152</v>
      </c>
      <c r="B11" s="128" t="s">
        <v>145</v>
      </c>
      <c r="C11" s="128" t="s">
        <v>146</v>
      </c>
      <c r="D11" s="128" t="s">
        <v>147</v>
      </c>
      <c r="E11" s="126" t="s">
        <v>157</v>
      </c>
      <c r="F11" s="127" t="s">
        <v>181</v>
      </c>
      <c r="G11" s="180"/>
      <c r="H11" s="127" t="s">
        <v>1385</v>
      </c>
      <c r="I11" s="44"/>
      <c r="J11" s="45"/>
    </row>
    <row r="12" spans="1:229" s="1" customFormat="1" ht="15" customHeight="1" x14ac:dyDescent="0.25">
      <c r="A12" s="113"/>
      <c r="B12" s="114" t="str">
        <f>VLOOKUP(F12,'Drug Portfolio Master'!$A:$Y,4,FALSE)</f>
        <v>0.5% BUPIVACAINE HYDROCHLORIDE INJECTION, USP (5 mg/mL) 50 mL MDV</v>
      </c>
      <c r="C12" s="115" t="str">
        <f>IF(VLOOKUP(F12,'Drug Portfolio Master'!$A:$Y,5,FALSE)=0,"n/a",VLOOKUP(F12,'Drug Portfolio Master'!$A:$Y,5,FALSE))</f>
        <v>5mg/mL</v>
      </c>
      <c r="D12" s="115" t="str">
        <f>IF(VLOOKUP(F12,'Drug Portfolio Master'!$A:$Y,6,FALSE)=0,"n/a",VLOOKUP(F12,'Drug Portfolio Master'!$A:$Y,6,FALSE))</f>
        <v>50 mL</v>
      </c>
      <c r="E12" s="116" t="str">
        <f>VLOOKUP(F12,'Drug Portfolio Master'!$A:$Y,3,FALSE)</f>
        <v>0409-1163-01</v>
      </c>
      <c r="F12" s="199">
        <v>1011870</v>
      </c>
      <c r="G12" t="str">
        <f>IFERROR(IF(INDEX('Terms and Lists'!$M$1:$M$15,MATCH(F12,'Terms and Lists'!$K$1:$K$14,0))=1,"C",""),"")</f>
        <v/>
      </c>
      <c r="H12" s="218"/>
      <c r="I12" s="45"/>
      <c r="J12" s="45"/>
    </row>
    <row r="13" spans="1:229" s="1" customFormat="1" ht="15" customHeight="1" x14ac:dyDescent="0.25">
      <c r="A13" s="113"/>
      <c r="B13" s="114" t="str">
        <f>VLOOKUP(F13,'Drug Portfolio Master'!$A:$Y,4,FALSE)</f>
        <v>0.5% LIDOCAINE HCI INJECTION, USP 250 mg/50 mL (5 mg/mL) 50 mL VIAL</v>
      </c>
      <c r="C13" s="115" t="str">
        <f>IF(VLOOKUP(F13,'Drug Portfolio Master'!$A:$Y,5,FALSE)=0,"n/a",VLOOKUP(F13,'Drug Portfolio Master'!$A:$Y,5,FALSE))</f>
        <v>5mg/mL</v>
      </c>
      <c r="D13" s="115" t="str">
        <f>IF(VLOOKUP(F13,'Drug Portfolio Master'!$A:$Y,6,FALSE)=0,"n/a",VLOOKUP(F13,'Drug Portfolio Master'!$A:$Y,6,FALSE))</f>
        <v>50mL</v>
      </c>
      <c r="E13" s="116" t="str">
        <f>VLOOKUP(F13,'Drug Portfolio Master'!$A:$Y,3,FALSE)</f>
        <v>0409-4275-01</v>
      </c>
      <c r="F13" s="199">
        <v>1011910</v>
      </c>
      <c r="G13" t="str">
        <f>IFERROR(IF(INDEX('Terms and Lists'!$M$1:$M$15,MATCH(F13,'Terms and Lists'!$K$1:$K$14,0))=1,"C",""),"")</f>
        <v/>
      </c>
      <c r="H13" s="218"/>
      <c r="I13" s="45"/>
      <c r="J13" s="45"/>
    </row>
    <row r="14" spans="1:229" s="1" customFormat="1" ht="15" customHeight="1" x14ac:dyDescent="0.25">
      <c r="A14" s="113"/>
      <c r="B14" s="114" t="str">
        <f>VLOOKUP(F14,'Drug Portfolio Master'!$A:$Y,4,FALSE)</f>
        <v>0.9% SODIUM CHLORIDE INJECTION USP ZR(TM) 10mL SYR</v>
      </c>
      <c r="C14" s="115">
        <f>IF(VLOOKUP(F14,'Drug Portfolio Master'!$A:$Y,5,FALSE)=0,"n/a",VLOOKUP(F14,'Drug Portfolio Master'!$A:$Y,5,FALSE))</f>
        <v>8.9999999999999993E-3</v>
      </c>
      <c r="D14" s="115" t="str">
        <f>IF(VLOOKUP(F14,'Drug Portfolio Master'!$A:$Y,6,FALSE)=0,"n/a",VLOOKUP(F14,'Drug Portfolio Master'!$A:$Y,6,FALSE))</f>
        <v>10mL</v>
      </c>
      <c r="E14" s="116" t="str">
        <f>VLOOKUP(F14,'Drug Portfolio Master'!$A:$Y,3,FALSE)</f>
        <v>63807-0100-10</v>
      </c>
      <c r="F14" s="199">
        <v>1009330</v>
      </c>
      <c r="G14" t="str">
        <f>IFERROR(IF(INDEX('Terms and Lists'!$M$1:$M$15,MATCH(F14,'Terms and Lists'!$K$1:$K$14,0))=1,"C",""),"")</f>
        <v/>
      </c>
      <c r="H14" s="218"/>
      <c r="I14" s="45"/>
      <c r="J14" s="45"/>
    </row>
    <row r="15" spans="1:229" s="1" customFormat="1" ht="15" customHeight="1" x14ac:dyDescent="0.25">
      <c r="A15" s="113"/>
      <c r="B15" s="114" t="str">
        <f>VLOOKUP(F15,'Drug Portfolio Master'!$A:$Y,4,FALSE)</f>
        <v>0.9% SODIUM CHLORIDE INJECTION, USP 1000mL BAG</v>
      </c>
      <c r="C15" s="115">
        <f>IF(VLOOKUP(F15,'Drug Portfolio Master'!$A:$Y,5,FALSE)=0,"n/a",VLOOKUP(F15,'Drug Portfolio Master'!$A:$Y,5,FALSE))</f>
        <v>8.9999999999999993E-3</v>
      </c>
      <c r="D15" s="115" t="str">
        <f>IF(VLOOKUP(F15,'Drug Portfolio Master'!$A:$Y,6,FALSE)=0,"n/a",VLOOKUP(F15,'Drug Portfolio Master'!$A:$Y,6,FALSE))</f>
        <v>1000mL</v>
      </c>
      <c r="E15" s="116" t="str">
        <f>VLOOKUP(F15,'Drug Portfolio Master'!$A:$Y,3,FALSE)</f>
        <v>0990-7983-09</v>
      </c>
      <c r="F15" s="199">
        <v>1013890</v>
      </c>
      <c r="G15" t="str">
        <f>IFERROR(IF(INDEX('Terms and Lists'!$M$1:$M$15,MATCH(F15,'Terms and Lists'!$K$1:$K$14,0))=1,"C",""),"")</f>
        <v/>
      </c>
      <c r="H15" s="218"/>
      <c r="I15" s="45"/>
      <c r="J15" s="45"/>
    </row>
    <row r="16" spans="1:229" s="1" customFormat="1" ht="15" customHeight="1" x14ac:dyDescent="0.25">
      <c r="A16" s="113"/>
      <c r="B16" s="114" t="str">
        <f>VLOOKUP(F16,'Drug Portfolio Master'!$A:$Y,4,FALSE)</f>
        <v>0.9% SODIUM CHLORIDE INJECTION, USP 100mL BAG</v>
      </c>
      <c r="C16" s="115" t="str">
        <f>IF(VLOOKUP(F16,'Drug Portfolio Master'!$A:$Y,5,FALSE)=0,"n/a",VLOOKUP(F16,'Drug Portfolio Master'!$A:$Y,5,FALSE))</f>
        <v>0.9% PER 100mL</v>
      </c>
      <c r="D16" s="115" t="str">
        <f>IF(VLOOKUP(F16,'Drug Portfolio Master'!$A:$Y,6,FALSE)=0,"n/a",VLOOKUP(F16,'Drug Portfolio Master'!$A:$Y,6,FALSE))</f>
        <v>100mL</v>
      </c>
      <c r="E16" s="116" t="str">
        <f>VLOOKUP(F16,'Drug Portfolio Master'!$A:$Y,3,FALSE)</f>
        <v>0990-7984-23</v>
      </c>
      <c r="F16" s="199">
        <v>1014200</v>
      </c>
      <c r="G16" t="str">
        <f>IFERROR(IF(INDEX('Terms and Lists'!$M$1:$M$15,MATCH(F16,'Terms and Lists'!$K$1:$K$14,0))=1,"C",""),"")</f>
        <v/>
      </c>
      <c r="H16" s="218"/>
      <c r="I16" s="45"/>
      <c r="J16" s="45"/>
    </row>
    <row r="17" spans="1:10" s="1" customFormat="1" ht="15" customHeight="1" x14ac:dyDescent="0.25">
      <c r="A17" s="113"/>
      <c r="B17" s="114" t="str">
        <f>VLOOKUP(F17,'Drug Portfolio Master'!$A:$Y,4,FALSE)</f>
        <v>0.9% SODIUM CHLORIDE INJECTION, USP 250mL BAG</v>
      </c>
      <c r="C17" s="115">
        <f>IF(VLOOKUP(F17,'Drug Portfolio Master'!$A:$Y,5,FALSE)=0,"n/a",VLOOKUP(F17,'Drug Portfolio Master'!$A:$Y,5,FALSE))</f>
        <v>8.9999999999999993E-3</v>
      </c>
      <c r="D17" s="115" t="str">
        <f>IF(VLOOKUP(F17,'Drug Portfolio Master'!$A:$Y,6,FALSE)=0,"n/a",VLOOKUP(F17,'Drug Portfolio Master'!$A:$Y,6,FALSE))</f>
        <v>250mL</v>
      </c>
      <c r="E17" s="116" t="str">
        <f>VLOOKUP(F17,'Drug Portfolio Master'!$A:$Y,3,FALSE)</f>
        <v>0990-7983-02</v>
      </c>
      <c r="F17" s="199">
        <v>1013880</v>
      </c>
      <c r="G17" t="str">
        <f>IFERROR(IF(INDEX('Terms and Lists'!$M$1:$M$15,MATCH(F17,'Terms and Lists'!$K$1:$K$14,0))=1,"C",""),"")</f>
        <v/>
      </c>
      <c r="H17" s="218"/>
      <c r="I17" s="45"/>
      <c r="J17" s="45"/>
    </row>
    <row r="18" spans="1:10" s="1" customFormat="1" ht="15" customHeight="1" x14ac:dyDescent="0.25">
      <c r="A18" s="113"/>
      <c r="B18" s="114" t="str">
        <f>VLOOKUP(F18,'Drug Portfolio Master'!$A:$Y,4,FALSE)</f>
        <v>0.9% SODIUM CHLORIDE INJECTION, USP 500mL BAG</v>
      </c>
      <c r="C18" s="115" t="str">
        <f>IF(VLOOKUP(F18,'Drug Portfolio Master'!$A:$Y,5,FALSE)=0,"n/a",VLOOKUP(F18,'Drug Portfolio Master'!$A:$Y,5,FALSE))</f>
        <v>0.9% 500mL</v>
      </c>
      <c r="D18" s="115" t="str">
        <f>IF(VLOOKUP(F18,'Drug Portfolio Master'!$A:$Y,6,FALSE)=0,"n/a",VLOOKUP(F18,'Drug Portfolio Master'!$A:$Y,6,FALSE))</f>
        <v>500mL</v>
      </c>
      <c r="E18" s="116" t="str">
        <f>VLOOKUP(F18,'Drug Portfolio Master'!$A:$Y,3,FALSE)</f>
        <v>0990-7983-55</v>
      </c>
      <c r="F18" s="199">
        <v>1014510</v>
      </c>
      <c r="G18" t="str">
        <f>IFERROR(IF(INDEX('Terms and Lists'!$M$1:$M$15,MATCH(F18,'Terms and Lists'!$K$1:$K$14,0))=1,"C",""),"")</f>
        <v/>
      </c>
      <c r="H18" s="218"/>
      <c r="I18" s="45"/>
      <c r="J18" s="45"/>
    </row>
    <row r="19" spans="1:10" s="1" customFormat="1" ht="15" customHeight="1" x14ac:dyDescent="0.25">
      <c r="A19" s="113"/>
      <c r="B19" s="114" t="str">
        <f>VLOOKUP(F19,'Drug Portfolio Master'!$A:$Y,4,FALSE)</f>
        <v>1% LIDOCAINE HCI INJECTION, USP 500mg/50mL (10mg/mL) 50mL VIAL</v>
      </c>
      <c r="C19" s="115" t="str">
        <f>IF(VLOOKUP(F19,'Drug Portfolio Master'!$A:$Y,5,FALSE)=0,"n/a",VLOOKUP(F19,'Drug Portfolio Master'!$A:$Y,5,FALSE))</f>
        <v>10mg/mL</v>
      </c>
      <c r="D19" s="115" t="str">
        <f>IF(VLOOKUP(F19,'Drug Portfolio Master'!$A:$Y,6,FALSE)=0,"n/a",VLOOKUP(F19,'Drug Portfolio Master'!$A:$Y,6,FALSE))</f>
        <v>50mL</v>
      </c>
      <c r="E19" s="116" t="str">
        <f>VLOOKUP(F19,'Drug Portfolio Master'!$A:$Y,3,FALSE)</f>
        <v>0409-4276-02</v>
      </c>
      <c r="F19" s="199">
        <v>1012860</v>
      </c>
      <c r="G19" t="str">
        <f>IFERROR(IF(INDEX('Terms and Lists'!$M$1:$M$15,MATCH(F19,'Terms and Lists'!$K$1:$K$14,0))=1,"C",""),"")</f>
        <v/>
      </c>
      <c r="H19" s="218"/>
      <c r="I19" s="45"/>
      <c r="J19" s="45"/>
    </row>
    <row r="20" spans="1:10" s="136" customFormat="1" ht="15" customHeight="1" x14ac:dyDescent="0.25">
      <c r="A20" s="113"/>
      <c r="B20" s="114" t="str">
        <f>VLOOKUP(F20,'Drug Portfolio Master'!$A:$Y,4,FALSE)</f>
        <v>1% LIDOCAINE HCI INJECTION, USP 50mg/5mL (10mg/mL) 5mL ANSYR SYR</v>
      </c>
      <c r="C20" s="115" t="str">
        <f>IF(VLOOKUP(F20,'Drug Portfolio Master'!$A:$Y,5,FALSE)=0,"n/a",VLOOKUP(F20,'Drug Portfolio Master'!$A:$Y,5,FALSE))</f>
        <v>10mg/mL</v>
      </c>
      <c r="D20" s="115" t="str">
        <f>IF(VLOOKUP(F20,'Drug Portfolio Master'!$A:$Y,6,FALSE)=0,"n/a",VLOOKUP(F20,'Drug Portfolio Master'!$A:$Y,6,FALSE))</f>
        <v>5mL</v>
      </c>
      <c r="E20" s="116" t="str">
        <f>VLOOKUP(F20,'Drug Portfolio Master'!$A:$Y,3,FALSE)</f>
        <v>0409-9137-05</v>
      </c>
      <c r="F20" s="199">
        <v>1012810</v>
      </c>
      <c r="G20" t="str">
        <f>IFERROR(IF(INDEX('Terms and Lists'!$M$1:$M$15,MATCH(F20,'Terms and Lists'!$K$1:$K$14,0))=1,"C",""),"")</f>
        <v/>
      </c>
      <c r="H20" s="218"/>
      <c r="I20" s="45"/>
    </row>
    <row r="21" spans="1:10" s="1" customFormat="1" ht="15" customHeight="1" x14ac:dyDescent="0.25">
      <c r="A21" s="113"/>
      <c r="B21" s="114" t="str">
        <f>VLOOKUP(F21,'Drug Portfolio Master'!$A:$Y,4,FALSE)</f>
        <v>1% LIDOCAINE HCl INJECTION, USP 300mg/30mL (10mg/mL) 30mL VIAL</v>
      </c>
      <c r="C21" s="115" t="str">
        <f>IF(VLOOKUP(F21,'Drug Portfolio Master'!$A:$Y,5,FALSE)=0,"n/a",VLOOKUP(F21,'Drug Portfolio Master'!$A:$Y,5,FALSE))</f>
        <v>10mg/mL</v>
      </c>
      <c r="D21" s="115" t="str">
        <f>IF(VLOOKUP(F21,'Drug Portfolio Master'!$A:$Y,6,FALSE)=0,"n/a",VLOOKUP(F21,'Drug Portfolio Master'!$A:$Y,6,FALSE))</f>
        <v>30mL</v>
      </c>
      <c r="E21" s="116" t="str">
        <f>VLOOKUP(F21,'Drug Portfolio Master'!$A:$Y,3,FALSE)</f>
        <v>0409-4279-02</v>
      </c>
      <c r="F21" s="199">
        <v>1015830</v>
      </c>
      <c r="G21" t="str">
        <f>IFERROR(IF(INDEX('Terms and Lists'!$M$1:$M$15,MATCH(F21,'Terms and Lists'!$K$1:$K$14,0))=1,"C",""),"")</f>
        <v/>
      </c>
      <c r="H21" s="218"/>
      <c r="I21" s="45"/>
      <c r="J21" s="45"/>
    </row>
    <row r="22" spans="1:10" s="1" customFormat="1" ht="15" customHeight="1" x14ac:dyDescent="0.25">
      <c r="A22" s="113"/>
      <c r="B22" s="114" t="str">
        <f>VLOOKUP(F22,'Drug Portfolio Master'!$A:$Y,4,FALSE)</f>
        <v>10% CALCIUM CHLORIDE INJECTION, USP 1 g/10 mL (100 mg/ mL) (1.4 mEq/mL) LUER-JET™ SYR</v>
      </c>
      <c r="C22" s="115" t="str">
        <f>IF(VLOOKUP(F22,'Drug Portfolio Master'!$A:$Y,5,FALSE)=0,"n/a",VLOOKUP(F22,'Drug Portfolio Master'!$A:$Y,5,FALSE))</f>
        <v>100 mg/1 mL</v>
      </c>
      <c r="D22" s="115" t="str">
        <f>IF(VLOOKUP(F22,'Drug Portfolio Master'!$A:$Y,6,FALSE)=0,"n/a",VLOOKUP(F22,'Drug Portfolio Master'!$A:$Y,6,FALSE))</f>
        <v>10 mL</v>
      </c>
      <c r="E22" s="116" t="str">
        <f>VLOOKUP(F22,'Drug Portfolio Master'!$A:$Y,3,FALSE)</f>
        <v>76329-3304-1</v>
      </c>
      <c r="F22" s="199">
        <v>1012300</v>
      </c>
      <c r="G22" t="str">
        <f>IFERROR(IF(INDEX('Terms and Lists'!$M$1:$M$15,MATCH(F22,'Terms and Lists'!$K$1:$K$14,0))=1,"C",""),"")</f>
        <v/>
      </c>
      <c r="H22" s="218"/>
      <c r="I22" s="45"/>
      <c r="J22" s="45"/>
    </row>
    <row r="23" spans="1:10" s="1" customFormat="1" ht="15" customHeight="1" x14ac:dyDescent="0.25">
      <c r="A23" s="113"/>
      <c r="B23" s="114" t="str">
        <f>VLOOKUP(F23,'Drug Portfolio Master'!$A:$Y,4,FALSE)</f>
        <v>10% CALCIUM CHLORIDE INJECTION, USP 1000mg/10mL (100mg/mL) 10mL SYR</v>
      </c>
      <c r="C23" s="115" t="str">
        <f>IF(VLOOKUP(F23,'Drug Portfolio Master'!$A:$Y,5,FALSE)=0,"n/a",VLOOKUP(F23,'Drug Portfolio Master'!$A:$Y,5,FALSE))</f>
        <v>1gram (100mg/mL)</v>
      </c>
      <c r="D23" s="115" t="str">
        <f>IF(VLOOKUP(F23,'Drug Portfolio Master'!$A:$Y,6,FALSE)=0,"n/a",VLOOKUP(F23,'Drug Portfolio Master'!$A:$Y,6,FALSE))</f>
        <v>10mL</v>
      </c>
      <c r="E23" s="116" t="str">
        <f>VLOOKUP(F23,'Drug Portfolio Master'!$A:$Y,3,FALSE)</f>
        <v>0409-4928-34</v>
      </c>
      <c r="F23" s="199">
        <v>1000100</v>
      </c>
      <c r="G23" t="str">
        <f>IFERROR(IF(INDEX('Terms and Lists'!$M$1:$M$15,MATCH(F23,'Terms and Lists'!$K$1:$K$14,0))=1,"C",""),"")</f>
        <v/>
      </c>
      <c r="H23" s="218"/>
      <c r="I23" s="45"/>
      <c r="J23" s="45"/>
    </row>
    <row r="24" spans="1:10" s="1" customFormat="1" ht="15" customHeight="1" x14ac:dyDescent="0.25">
      <c r="A24" s="113"/>
      <c r="B24" s="114" t="str">
        <f>VLOOKUP(F24,'Drug Portfolio Master'!$A:$Y,4,FALSE)</f>
        <v>10% CALCIUM CHLORIDE INJECTION, USP 1000mg/10mL (100mg/mL) SYR</v>
      </c>
      <c r="C24" s="115" t="str">
        <f>IF(VLOOKUP(F24,'Drug Portfolio Master'!$A:$Y,5,FALSE)=0,"n/a",VLOOKUP(F24,'Drug Portfolio Master'!$A:$Y,5,FALSE))</f>
        <v>100mg/mL</v>
      </c>
      <c r="D24" s="115" t="str">
        <f>IF(VLOOKUP(F24,'Drug Portfolio Master'!$A:$Y,6,FALSE)=0,"n/a",VLOOKUP(F24,'Drug Portfolio Master'!$A:$Y,6,FALSE))</f>
        <v>10mL</v>
      </c>
      <c r="E24" s="116" t="str">
        <f>VLOOKUP(F24,'Drug Portfolio Master'!$A:$Y,3,FALSE)</f>
        <v>0409-1631-10</v>
      </c>
      <c r="F24" s="199">
        <v>1012720</v>
      </c>
      <c r="G24" t="str">
        <f>IFERROR(IF(INDEX('Terms and Lists'!$M$1:$M$15,MATCH(F24,'Terms and Lists'!$K$1:$K$14,0))=1,"C",""),"")</f>
        <v/>
      </c>
      <c r="H24" s="218"/>
      <c r="I24" s="45"/>
      <c r="J24" s="45"/>
    </row>
    <row r="25" spans="1:10" s="1" customFormat="1" ht="15" customHeight="1" x14ac:dyDescent="0.25">
      <c r="A25" s="113"/>
      <c r="B25" s="114" t="str">
        <f>VLOOKUP(F25,'Drug Portfolio Master'!$A:$Y,4,FALSE)</f>
        <v>2% LIDOCAINE HCI INJ., USP 100mg/5mL SYR</v>
      </c>
      <c r="C25" s="115" t="str">
        <f>IF(VLOOKUP(F25,'Drug Portfolio Master'!$A:$Y,5,FALSE)=0,"n/a",VLOOKUP(F25,'Drug Portfolio Master'!$A:$Y,5,FALSE))</f>
        <v>20mg/mL</v>
      </c>
      <c r="D25" s="115" t="str">
        <f>IF(VLOOKUP(F25,'Drug Portfolio Master'!$A:$Y,6,FALSE)=0,"n/a",VLOOKUP(F25,'Drug Portfolio Master'!$A:$Y,6,FALSE))</f>
        <v>5mL</v>
      </c>
      <c r="E25" s="116" t="str">
        <f>VLOOKUP(F25,'Drug Portfolio Master'!$A:$Y,3,FALSE)</f>
        <v>0409-4903-34</v>
      </c>
      <c r="F25" s="199">
        <v>1000350</v>
      </c>
      <c r="G25" t="str">
        <f>IFERROR(IF(INDEX('Terms and Lists'!$M$1:$M$15,MATCH(F25,'Terms and Lists'!$K$1:$K$14,0))=1,"C",""),"")</f>
        <v/>
      </c>
      <c r="H25" s="218"/>
      <c r="I25" s="45"/>
      <c r="J25" s="45"/>
    </row>
    <row r="26" spans="1:10" s="1" customFormat="1" ht="15" customHeight="1" x14ac:dyDescent="0.25">
      <c r="A26" s="113"/>
      <c r="B26" s="114" t="str">
        <f>VLOOKUP(F26,'Drug Portfolio Master'!$A:$Y,4,FALSE)</f>
        <v>2% LIDOCAINE HCI INJECTION, USP 1000mg/50mL (20mg/mL) 50mL VIAL</v>
      </c>
      <c r="C26" s="115" t="str">
        <f>IF(VLOOKUP(F26,'Drug Portfolio Master'!$A:$Y,5,FALSE)=0,"n/a",VLOOKUP(F26,'Drug Portfolio Master'!$A:$Y,5,FALSE))</f>
        <v>1000mg/50mL (20mg/mL)</v>
      </c>
      <c r="D26" s="115" t="str">
        <f>IF(VLOOKUP(F26,'Drug Portfolio Master'!$A:$Y,6,FALSE)=0,"n/a",VLOOKUP(F26,'Drug Portfolio Master'!$A:$Y,6,FALSE))</f>
        <v>50mL</v>
      </c>
      <c r="E26" s="116" t="str">
        <f>VLOOKUP(F26,'Drug Portfolio Master'!$A:$Y,3,FALSE)</f>
        <v>0409-4277-02</v>
      </c>
      <c r="F26" s="199">
        <v>1009970</v>
      </c>
      <c r="G26" t="str">
        <f>IFERROR(IF(INDEX('Terms and Lists'!$M$1:$M$15,MATCH(F26,'Terms and Lists'!$K$1:$K$14,0))=1,"C",""),"")</f>
        <v/>
      </c>
      <c r="H26" s="218"/>
      <c r="I26" s="45"/>
      <c r="J26" s="45"/>
    </row>
    <row r="27" spans="1:10" s="1" customFormat="1" ht="15" customHeight="1" x14ac:dyDescent="0.25">
      <c r="A27" s="113"/>
      <c r="B27" s="114" t="str">
        <f>VLOOKUP(F27,'Drug Portfolio Master'!$A:$Y,4,FALSE)</f>
        <v>2% LIDOCAINE HCI INJECTION, USP 100mg/5mL (20mg/mL) VIAL</v>
      </c>
      <c r="C27" s="115" t="str">
        <f>IF(VLOOKUP(F27,'Drug Portfolio Master'!$A:$Y,5,FALSE)=0,"n/a",VLOOKUP(F27,'Drug Portfolio Master'!$A:$Y,5,FALSE))</f>
        <v>100mg/5mL (20mg/mL)</v>
      </c>
      <c r="D27" s="115" t="str">
        <f>IF(VLOOKUP(F27,'Drug Portfolio Master'!$A:$Y,6,FALSE)=0,"n/a",VLOOKUP(F27,'Drug Portfolio Master'!$A:$Y,6,FALSE))</f>
        <v>5mL</v>
      </c>
      <c r="E27" s="116" t="str">
        <f>VLOOKUP(F27,'Drug Portfolio Master'!$A:$Y,3,FALSE)</f>
        <v>0409-2066-05</v>
      </c>
      <c r="F27" s="199">
        <v>1000370</v>
      </c>
      <c r="G27" t="str">
        <f>IFERROR(IF(INDEX('Terms and Lists'!$M$1:$M$15,MATCH(F27,'Terms and Lists'!$K$1:$K$14,0))=1,"C",""),"")</f>
        <v/>
      </c>
      <c r="H27" s="218"/>
      <c r="I27" s="45"/>
      <c r="J27" s="45"/>
    </row>
    <row r="28" spans="1:10" s="1" customFormat="1" ht="15" customHeight="1" x14ac:dyDescent="0.25">
      <c r="A28" s="113"/>
      <c r="B28" s="114" t="str">
        <f>VLOOKUP(F28,'Drug Portfolio Master'!$A:$Y,4,FALSE)</f>
        <v>25% MANNITOL INJECTION, USP 12.5g/50mL (250mg/mL) 50mL VIAL</v>
      </c>
      <c r="C28" s="115" t="str">
        <f>IF(VLOOKUP(F28,'Drug Portfolio Master'!$A:$Y,5,FALSE)=0,"n/a",VLOOKUP(F28,'Drug Portfolio Master'!$A:$Y,5,FALSE))</f>
        <v>250mg/mL</v>
      </c>
      <c r="D28" s="115" t="str">
        <f>IF(VLOOKUP(F28,'Drug Portfolio Master'!$A:$Y,6,FALSE)=0,"n/a",VLOOKUP(F28,'Drug Portfolio Master'!$A:$Y,6,FALSE))</f>
        <v>50mL</v>
      </c>
      <c r="E28" s="116" t="str">
        <f>VLOOKUP(F28,'Drug Portfolio Master'!$A:$Y,3,FALSE)</f>
        <v>0409-4031-01</v>
      </c>
      <c r="F28" s="199">
        <v>1012880</v>
      </c>
      <c r="G28" t="str">
        <f>IFERROR(IF(INDEX('Terms and Lists'!$M$1:$M$15,MATCH(F28,'Terms and Lists'!$K$1:$K$14,0))=1,"C",""),"")</f>
        <v/>
      </c>
      <c r="H28" s="218"/>
      <c r="I28" s="45"/>
      <c r="J28" s="45"/>
    </row>
    <row r="29" spans="1:10" s="34" customFormat="1" ht="15" customHeight="1" x14ac:dyDescent="0.25">
      <c r="A29" s="113"/>
      <c r="B29" s="114" t="str">
        <f>VLOOKUP(F29,'Drug Portfolio Master'!$A:$Y,4,FALSE)</f>
        <v>4.2% SODIUM BICARBONATE INJECTION, USP 5mEq/10mL (0.5 mEq/mL) 10mL SYR</v>
      </c>
      <c r="C29" s="115" t="str">
        <f>IF(VLOOKUP(F29,'Drug Portfolio Master'!$A:$Y,5,FALSE)=0,"n/a",VLOOKUP(F29,'Drug Portfolio Master'!$A:$Y,5,FALSE))</f>
        <v>0.5 mEq/mL</v>
      </c>
      <c r="D29" s="115" t="str">
        <f>IF(VLOOKUP(F29,'Drug Portfolio Master'!$A:$Y,6,FALSE)=0,"n/a",VLOOKUP(F29,'Drug Portfolio Master'!$A:$Y,6,FALSE))</f>
        <v>10mL</v>
      </c>
      <c r="E29" s="116" t="str">
        <f>VLOOKUP(F29,'Drug Portfolio Master'!$A:$Y,3,FALSE)</f>
        <v>0409-5534-14</v>
      </c>
      <c r="F29" s="199">
        <v>1009340</v>
      </c>
      <c r="G29" t="str">
        <f>IFERROR(IF(INDEX('Terms and Lists'!$M$1:$M$15,MATCH(F29,'Terms and Lists'!$K$1:$K$14,0))=1,"C",""),"")</f>
        <v/>
      </c>
      <c r="H29" s="218"/>
      <c r="I29" s="45"/>
      <c r="J29" s="46"/>
    </row>
    <row r="30" spans="1:10" s="1" customFormat="1" ht="15" customHeight="1" x14ac:dyDescent="0.25">
      <c r="A30" s="113"/>
      <c r="B30" s="114" t="str">
        <f>VLOOKUP(F30,'Drug Portfolio Master'!$A:$Y,4,FALSE)</f>
        <v>5% DEXTROSE INJECTION, USP 250mL BAG</v>
      </c>
      <c r="C30" s="115">
        <f>IF(VLOOKUP(F30,'Drug Portfolio Master'!$A:$Y,5,FALSE)=0,"n/a",VLOOKUP(F30,'Drug Portfolio Master'!$A:$Y,5,FALSE))</f>
        <v>0.05</v>
      </c>
      <c r="D30" s="115" t="str">
        <f>IF(VLOOKUP(F30,'Drug Portfolio Master'!$A:$Y,6,FALSE)=0,"n/a",VLOOKUP(F30,'Drug Portfolio Master'!$A:$Y,6,FALSE))</f>
        <v>250mL</v>
      </c>
      <c r="E30" s="116" t="str">
        <f>VLOOKUP(F30,'Drug Portfolio Master'!$A:$Y,3,FALSE)</f>
        <v>0990-7922-02</v>
      </c>
      <c r="F30" s="199">
        <v>1013200</v>
      </c>
      <c r="G30" t="str">
        <f>IFERROR(IF(INDEX('Terms and Lists'!$M$1:$M$15,MATCH(F30,'Terms and Lists'!$K$1:$K$14,0))=1,"C",""),"")</f>
        <v/>
      </c>
      <c r="H30" s="218"/>
      <c r="I30" s="45"/>
      <c r="J30" s="45"/>
    </row>
    <row r="31" spans="1:10" s="1" customFormat="1" ht="15" customHeight="1" x14ac:dyDescent="0.25">
      <c r="A31" s="113"/>
      <c r="B31" s="114" t="str">
        <f>VLOOKUP(F31,'Drug Portfolio Master'!$A:$Y,4,FALSE)</f>
        <v>50% DEXTROSE INJECTION, USP 25 grams (0.5g/mL) 50mL SYR</v>
      </c>
      <c r="C31" s="115" t="str">
        <f>IF(VLOOKUP(F31,'Drug Portfolio Master'!$A:$Y,5,FALSE)=0,"n/a",VLOOKUP(F31,'Drug Portfolio Master'!$A:$Y,5,FALSE))</f>
        <v>0.5g/mL</v>
      </c>
      <c r="D31" s="115" t="str">
        <f>IF(VLOOKUP(F31,'Drug Portfolio Master'!$A:$Y,6,FALSE)=0,"n/a",VLOOKUP(F31,'Drug Portfolio Master'!$A:$Y,6,FALSE))</f>
        <v>50mL</v>
      </c>
      <c r="E31" s="116" t="str">
        <f>VLOOKUP(F31,'Drug Portfolio Master'!$A:$Y,3,FALSE)</f>
        <v>0409-4902-34</v>
      </c>
      <c r="F31" s="199">
        <v>1012730</v>
      </c>
      <c r="G31" t="str">
        <f>IFERROR(IF(INDEX('Terms and Lists'!$M$1:$M$15,MATCH(F31,'Terms and Lists'!$K$1:$K$14,0))=1,"C",""),"")</f>
        <v/>
      </c>
      <c r="H31" s="218"/>
      <c r="I31" s="45"/>
      <c r="J31" s="45"/>
    </row>
    <row r="32" spans="1:10" s="1" customFormat="1" ht="15" customHeight="1" x14ac:dyDescent="0.25">
      <c r="A32" s="113"/>
      <c r="B32" s="114" t="str">
        <f>VLOOKUP(F32,'Drug Portfolio Master'!$A:$Y,4,FALSE)</f>
        <v>50% DEXTROSE INJECTION, USP 25g/50mL (0.5 g/mL) 50mL LUER-JET™ SYR</v>
      </c>
      <c r="C32" s="115" t="str">
        <f>IF(VLOOKUP(F32,'Drug Portfolio Master'!$A:$Y,5,FALSE)=0,"n/a",VLOOKUP(F32,'Drug Portfolio Master'!$A:$Y,5,FALSE))</f>
        <v>0.5 g/mL</v>
      </c>
      <c r="D32" s="115" t="str">
        <f>IF(VLOOKUP(F32,'Drug Portfolio Master'!$A:$Y,6,FALSE)=0,"n/a",VLOOKUP(F32,'Drug Portfolio Master'!$A:$Y,6,FALSE))</f>
        <v>50 mL</v>
      </c>
      <c r="E32" s="116" t="str">
        <f>VLOOKUP(F32,'Drug Portfolio Master'!$A:$Y,3,FALSE)</f>
        <v>76329-3302-1</v>
      </c>
      <c r="F32" s="199">
        <v>1017610</v>
      </c>
      <c r="G32" t="str">
        <f>IFERROR(IF(INDEX('Terms and Lists'!$M$1:$M$15,MATCH(F32,'Terms and Lists'!$K$1:$K$14,0))=1,"C",""),"")</f>
        <v/>
      </c>
      <c r="H32" s="218"/>
      <c r="I32" s="45"/>
      <c r="J32" s="45"/>
    </row>
    <row r="33" spans="1:10" s="1" customFormat="1" ht="15" customHeight="1" x14ac:dyDescent="0.25">
      <c r="A33" s="113"/>
      <c r="B33" s="114" t="str">
        <f>VLOOKUP(F33,'Drug Portfolio Master'!$A:$Y,4,FALSE)</f>
        <v>50% DEXTROSE INJECTION, USP 25grams (0.5g/mL) 50mL SYR</v>
      </c>
      <c r="C33" s="115" t="str">
        <f>IF(VLOOKUP(F33,'Drug Portfolio Master'!$A:$Y,5,FALSE)=0,"n/a",VLOOKUP(F33,'Drug Portfolio Master'!$A:$Y,5,FALSE))</f>
        <v>25grams (0.5g/mL)</v>
      </c>
      <c r="D33" s="115" t="str">
        <f>IF(VLOOKUP(F33,'Drug Portfolio Master'!$A:$Y,6,FALSE)=0,"n/a",VLOOKUP(F33,'Drug Portfolio Master'!$A:$Y,6,FALSE))</f>
        <v>50mL</v>
      </c>
      <c r="E33" s="116" t="str">
        <f>VLOOKUP(F33,'Drug Portfolio Master'!$A:$Y,3,FALSE)</f>
        <v>0409-7517-16</v>
      </c>
      <c r="F33" s="199">
        <v>1000170</v>
      </c>
      <c r="G33" t="str">
        <f>IFERROR(IF(INDEX('Terms and Lists'!$M$1:$M$15,MATCH(F33,'Terms and Lists'!$K$1:$K$14,0))=1,"C",""),"")</f>
        <v/>
      </c>
      <c r="H33" s="218"/>
      <c r="I33" s="45"/>
      <c r="J33" s="45"/>
    </row>
    <row r="34" spans="1:10" s="1" customFormat="1" ht="15" customHeight="1" x14ac:dyDescent="0.25">
      <c r="A34" s="113"/>
      <c r="B34" s="114" t="str">
        <f>VLOOKUP(F34,'Drug Portfolio Master'!$A:$Y,4,FALSE)</f>
        <v>50% DEXTROSE INJECTION, USP 25grams/50mL (0.5g/mL) VIAL</v>
      </c>
      <c r="C34" s="115" t="str">
        <f>IF(VLOOKUP(F34,'Drug Portfolio Master'!$A:$Y,5,FALSE)=0,"n/a",VLOOKUP(F34,'Drug Portfolio Master'!$A:$Y,5,FALSE))</f>
        <v>25grams/50mL (0.5g/mL)</v>
      </c>
      <c r="D34" s="115" t="str">
        <f>IF(VLOOKUP(F34,'Drug Portfolio Master'!$A:$Y,6,FALSE)=0,"n/a",VLOOKUP(F34,'Drug Portfolio Master'!$A:$Y,6,FALSE))</f>
        <v>50mL</v>
      </c>
      <c r="E34" s="116" t="str">
        <f>VLOOKUP(F34,'Drug Portfolio Master'!$A:$Y,3,FALSE)</f>
        <v>0409-6648-02</v>
      </c>
      <c r="F34" s="199">
        <v>1000160</v>
      </c>
      <c r="G34" t="str">
        <f>IFERROR(IF(INDEX('Terms and Lists'!$M$1:$M$15,MATCH(F34,'Terms and Lists'!$K$1:$K$14,0))=1,"C",""),"")</f>
        <v/>
      </c>
      <c r="H34" s="218"/>
      <c r="I34" s="45"/>
      <c r="J34" s="45"/>
    </row>
    <row r="35" spans="1:10" s="154" customFormat="1" ht="15" customHeight="1" x14ac:dyDescent="0.25">
      <c r="A35" s="113"/>
      <c r="B35" s="114" t="str">
        <f>VLOOKUP(F35,'Drug Portfolio Master'!$A:$Y,4,FALSE)</f>
        <v>50% MAGNESIUM SULFATE INJECTION, USP 5grams/10mL ANSYR SYR</v>
      </c>
      <c r="C35" s="115" t="str">
        <f>IF(VLOOKUP(F35,'Drug Portfolio Master'!$A:$Y,5,FALSE)=0,"n/a",VLOOKUP(F35,'Drug Portfolio Master'!$A:$Y,5,FALSE))</f>
        <v>5grams/10mL</v>
      </c>
      <c r="D35" s="115" t="str">
        <f>IF(VLOOKUP(F35,'Drug Portfolio Master'!$A:$Y,6,FALSE)=0,"n/a",VLOOKUP(F35,'Drug Portfolio Master'!$A:$Y,6,FALSE))</f>
        <v>10mL</v>
      </c>
      <c r="E35" s="116" t="str">
        <f>VLOOKUP(F35,'Drug Portfolio Master'!$A:$Y,3,FALSE)</f>
        <v>0409-1754-10</v>
      </c>
      <c r="F35" s="199">
        <v>1000390</v>
      </c>
      <c r="G35" t="str">
        <f>IFERROR(IF(INDEX('Terms and Lists'!$M$1:$M$15,MATCH(F35,'Terms and Lists'!$K$1:$K$14,0))=1,"C",""),"")</f>
        <v/>
      </c>
      <c r="H35" s="218"/>
      <c r="I35" s="45"/>
      <c r="J35" s="153"/>
    </row>
    <row r="36" spans="1:10" s="1" customFormat="1" ht="15" customHeight="1" x14ac:dyDescent="0.25">
      <c r="A36" s="113"/>
      <c r="B36" s="114" t="str">
        <f>VLOOKUP(F36,'Drug Portfolio Master'!$A:$Y,4,FALSE)</f>
        <v>6% HETASTARCH IN 0.9% SODIUM CHLORIDE INJECTION 500mL BAG</v>
      </c>
      <c r="C36" s="115" t="str">
        <f>IF(VLOOKUP(F36,'Drug Portfolio Master'!$A:$Y,5,FALSE)=0,"n/a",VLOOKUP(F36,'Drug Portfolio Master'!$A:$Y,5,FALSE))</f>
        <v>6% and 0.9%</v>
      </c>
      <c r="D36" s="115" t="str">
        <f>IF(VLOOKUP(F36,'Drug Portfolio Master'!$A:$Y,6,FALSE)=0,"n/a",VLOOKUP(F36,'Drug Portfolio Master'!$A:$Y,6,FALSE))</f>
        <v>500mL</v>
      </c>
      <c r="E36" s="116" t="str">
        <f>VLOOKUP(F36,'Drug Portfolio Master'!$A:$Y,3,FALSE)</f>
        <v>0409-7248-03</v>
      </c>
      <c r="F36" s="199">
        <v>1009750</v>
      </c>
      <c r="G36" t="str">
        <f>IFERROR(IF(INDEX('Terms and Lists'!$M$1:$M$15,MATCH(F36,'Terms and Lists'!$K$1:$K$14,0))=1,"C",""),"")</f>
        <v/>
      </c>
      <c r="H36" s="218"/>
      <c r="I36" s="45"/>
      <c r="J36" s="45"/>
    </row>
    <row r="37" spans="1:10" s="34" customFormat="1" ht="15" customHeight="1" x14ac:dyDescent="0.25">
      <c r="A37" s="113"/>
      <c r="B37" s="114" t="str">
        <f>VLOOKUP(F37,'Drug Portfolio Master'!$A:$Y,4,FALSE)</f>
        <v>8.4% SODIUM BICARBONATE INJECTION, USP 50mEq/50mL (1mEq/mL) 50mL SYR</v>
      </c>
      <c r="C37" s="115" t="str">
        <f>IF(VLOOKUP(F37,'Drug Portfolio Master'!$A:$Y,5,FALSE)=0,"n/a",VLOOKUP(F37,'Drug Portfolio Master'!$A:$Y,5,FALSE))</f>
        <v>50mEq (1mEq/mL)</v>
      </c>
      <c r="D37" s="115" t="str">
        <f>IF(VLOOKUP(F37,'Drug Portfolio Master'!$A:$Y,6,FALSE)=0,"n/a",VLOOKUP(F37,'Drug Portfolio Master'!$A:$Y,6,FALSE))</f>
        <v>50mL</v>
      </c>
      <c r="E37" s="116" t="str">
        <f>VLOOKUP(F37,'Drug Portfolio Master'!$A:$Y,3,FALSE)</f>
        <v>0409-6637-14</v>
      </c>
      <c r="F37" s="199">
        <v>1000580</v>
      </c>
      <c r="G37" t="str">
        <f>IFERROR(IF(INDEX('Terms and Lists'!$M$1:$M$15,MATCH(F37,'Terms and Lists'!$K$1:$K$14,0))=1,"C",""),"")</f>
        <v/>
      </c>
      <c r="H37" s="218"/>
      <c r="I37" s="45"/>
      <c r="J37" s="46"/>
    </row>
    <row r="38" spans="1:10" s="1" customFormat="1" ht="15" customHeight="1" x14ac:dyDescent="0.25">
      <c r="A38" s="113"/>
      <c r="B38" s="114" t="str">
        <f>VLOOKUP(F38,'Drug Portfolio Master'!$A:$Y,4,FALSE)</f>
        <v>ADENOSINE INJECTION, USP 12mg PER 4mL (3mg PER mL) 4mL SYR</v>
      </c>
      <c r="C38" s="115" t="str">
        <f>IF(VLOOKUP(F38,'Drug Portfolio Master'!$A:$Y,5,FALSE)=0,"n/a",VLOOKUP(F38,'Drug Portfolio Master'!$A:$Y,5,FALSE))</f>
        <v>3mg/mL</v>
      </c>
      <c r="D38" s="115" t="str">
        <f>IF(VLOOKUP(F38,'Drug Portfolio Master'!$A:$Y,6,FALSE)=0,"n/a",VLOOKUP(F38,'Drug Portfolio Master'!$A:$Y,6,FALSE))</f>
        <v>4mL</v>
      </c>
      <c r="E38" s="116" t="str">
        <f>VLOOKUP(F38,'Drug Portfolio Master'!$A:$Y,3,FALSE)</f>
        <v>25021-301-68</v>
      </c>
      <c r="F38" s="199">
        <v>1014560</v>
      </c>
      <c r="G38" t="str">
        <f>IFERROR(IF(INDEX('Terms and Lists'!$M$1:$M$15,MATCH(F38,'Terms and Lists'!$K$1:$K$14,0))=1,"C",""),"")</f>
        <v/>
      </c>
      <c r="H38" s="218"/>
      <c r="I38" s="45"/>
      <c r="J38" s="45"/>
    </row>
    <row r="39" spans="1:10" s="154" customFormat="1" ht="15" customHeight="1" x14ac:dyDescent="0.25">
      <c r="A39" s="113"/>
      <c r="B39" s="114" t="str">
        <f>VLOOKUP(F39,'Drug Portfolio Master'!$A:$Y,4,FALSE)</f>
        <v>ADENOSINE INJECTION, USP 12mg/4mL (3mg/mL) 4mL VIAL</v>
      </c>
      <c r="C39" s="115" t="str">
        <f>IF(VLOOKUP(F39,'Drug Portfolio Master'!$A:$Y,5,FALSE)=0,"n/a",VLOOKUP(F39,'Drug Portfolio Master'!$A:$Y,5,FALSE))</f>
        <v>3mg/mL</v>
      </c>
      <c r="D39" s="115" t="str">
        <f>IF(VLOOKUP(F39,'Drug Portfolio Master'!$A:$Y,6,FALSE)=0,"n/a",VLOOKUP(F39,'Drug Portfolio Master'!$A:$Y,6,FALSE))</f>
        <v>4mL</v>
      </c>
      <c r="E39" s="116" t="str">
        <f>VLOOKUP(F39,'Drug Portfolio Master'!$A:$Y,3,FALSE)</f>
        <v>63323-651-04</v>
      </c>
      <c r="F39" s="199">
        <v>1012700</v>
      </c>
      <c r="G39" t="str">
        <f>IFERROR(IF(INDEX('Terms and Lists'!$M$1:$M$15,MATCH(F39,'Terms and Lists'!$K$1:$K$14,0))=1,"C",""),"")</f>
        <v/>
      </c>
      <c r="H39" s="218"/>
      <c r="I39" s="45"/>
      <c r="J39" s="153"/>
    </row>
    <row r="40" spans="1:10" s="1" customFormat="1" ht="15" customHeight="1" x14ac:dyDescent="0.25">
      <c r="A40" s="113"/>
      <c r="B40" s="114" t="str">
        <f>VLOOKUP(F40,'Drug Portfolio Master'!$A:$Y,4,FALSE)</f>
        <v>ADENOSINE INJECTION, USP 6mg/2mL (3mg/mL) VIAL</v>
      </c>
      <c r="C40" s="115" t="str">
        <f>IF(VLOOKUP(F40,'Drug Portfolio Master'!$A:$Y,5,FALSE)=0,"n/a",VLOOKUP(F40,'Drug Portfolio Master'!$A:$Y,5,FALSE))</f>
        <v>6mg/2mL (3mg/mL)</v>
      </c>
      <c r="D40" s="115" t="str">
        <f>IF(VLOOKUP(F40,'Drug Portfolio Master'!$A:$Y,6,FALSE)=0,"n/a",VLOOKUP(F40,'Drug Portfolio Master'!$A:$Y,6,FALSE))</f>
        <v>2mL</v>
      </c>
      <c r="E40" s="116" t="str">
        <f>VLOOKUP(F40,'Drug Portfolio Master'!$A:$Y,3,FALSE)</f>
        <v>17478-542-02</v>
      </c>
      <c r="F40" s="199">
        <v>1000020</v>
      </c>
      <c r="G40" t="str">
        <f>IFERROR(IF(INDEX('Terms and Lists'!$M$1:$M$15,MATCH(F40,'Terms and Lists'!$K$1:$K$14,0))=1,"C",""),"")</f>
        <v/>
      </c>
      <c r="H40" s="218"/>
      <c r="I40" s="45"/>
      <c r="J40" s="45"/>
    </row>
    <row r="41" spans="1:10" s="1" customFormat="1" ht="15" customHeight="1" x14ac:dyDescent="0.25">
      <c r="A41" s="113"/>
      <c r="B41" s="114" t="str">
        <f>VLOOKUP(F41,'Drug Portfolio Master'!$A:$Y,4,FALSE)</f>
        <v>ADRENALIN® (EPINEPHRINE INJECTION, USP) 1mg/mL 1:1000 VIAL</v>
      </c>
      <c r="C41" s="115" t="str">
        <f>IF(VLOOKUP(F41,'Drug Portfolio Master'!$A:$Y,5,FALSE)=0,"n/a",VLOOKUP(F41,'Drug Portfolio Master'!$A:$Y,5,FALSE))</f>
        <v>1mg/mL 1:1000</v>
      </c>
      <c r="D41" s="115" t="str">
        <f>IF(VLOOKUP(F41,'Drug Portfolio Master'!$A:$Y,6,FALSE)=0,"n/a",VLOOKUP(F41,'Drug Portfolio Master'!$A:$Y,6,FALSE))</f>
        <v>1mL</v>
      </c>
      <c r="E41" s="116" t="str">
        <f>VLOOKUP(F41,'Drug Portfolio Master'!$A:$Y,3,FALSE)</f>
        <v>42023-159-25</v>
      </c>
      <c r="F41" s="199">
        <v>1007670</v>
      </c>
      <c r="G41" t="str">
        <f>IFERROR(IF(INDEX('Terms and Lists'!$M$1:$M$15,MATCH(F41,'Terms and Lists'!$K$1:$K$14,0))=1,"C",""),"")</f>
        <v/>
      </c>
      <c r="H41" s="218"/>
      <c r="I41" s="45"/>
      <c r="J41" s="45"/>
    </row>
    <row r="42" spans="1:10" s="1" customFormat="1" ht="15" customHeight="1" x14ac:dyDescent="0.25">
      <c r="A42" s="113"/>
      <c r="B42" s="114" t="str">
        <f>VLOOKUP(F42,'Drug Portfolio Master'!$A:$Y,4,FALSE)</f>
        <v>AMIDATE(TM) ETOMIDATE INJECTION, USP 20mg/10mL (2mg/mL) 10mL VIAL</v>
      </c>
      <c r="C42" s="115" t="str">
        <f>IF(VLOOKUP(F42,'Drug Portfolio Master'!$A:$Y,5,FALSE)=0,"n/a",VLOOKUP(F42,'Drug Portfolio Master'!$A:$Y,5,FALSE))</f>
        <v>2mg/mL</v>
      </c>
      <c r="D42" s="115" t="str">
        <f>IF(VLOOKUP(F42,'Drug Portfolio Master'!$A:$Y,6,FALSE)=0,"n/a",VLOOKUP(F42,'Drug Portfolio Master'!$A:$Y,6,FALSE))</f>
        <v>10mL</v>
      </c>
      <c r="E42" s="116" t="str">
        <f>VLOOKUP(F42,'Drug Portfolio Master'!$A:$Y,3,FALSE)</f>
        <v>0409-6695-01</v>
      </c>
      <c r="F42" s="199">
        <v>1012790</v>
      </c>
      <c r="G42" t="str">
        <f>IFERROR(IF(INDEX('Terms and Lists'!$M$1:$M$15,MATCH(F42,'Terms and Lists'!$K$1:$K$14,0))=1,"C",""),"")</f>
        <v/>
      </c>
      <c r="H42" s="218"/>
      <c r="I42" s="45"/>
      <c r="J42" s="45"/>
    </row>
    <row r="43" spans="1:10" s="37" customFormat="1" ht="15" customHeight="1" x14ac:dyDescent="0.25">
      <c r="A43" s="113"/>
      <c r="B43" s="114" t="str">
        <f>VLOOKUP(F43,'Drug Portfolio Master'!$A:$Y,4,FALSE)</f>
        <v>AMINOPHYLLINE INJ., USP 500mg (25mg/mL) 20mL VIAL</v>
      </c>
      <c r="C43" s="115" t="str">
        <f>IF(VLOOKUP(F43,'Drug Portfolio Master'!$A:$Y,5,FALSE)=0,"n/a",VLOOKUP(F43,'Drug Portfolio Master'!$A:$Y,5,FALSE))</f>
        <v>25mg/mL</v>
      </c>
      <c r="D43" s="115" t="str">
        <f>IF(VLOOKUP(F43,'Drug Portfolio Master'!$A:$Y,6,FALSE)=0,"n/a",VLOOKUP(F43,'Drug Portfolio Master'!$A:$Y,6,FALSE))</f>
        <v>20mL</v>
      </c>
      <c r="E43" s="116" t="str">
        <f>VLOOKUP(F43,'Drug Portfolio Master'!$A:$Y,3,FALSE)</f>
        <v>0409-5922-01</v>
      </c>
      <c r="F43" s="199">
        <v>1010140</v>
      </c>
      <c r="G43" t="str">
        <f>IFERROR(IF(INDEX('Terms and Lists'!$M$1:$M$15,MATCH(F43,'Terms and Lists'!$K$1:$K$14,0))=1,"C",""),"")</f>
        <v/>
      </c>
      <c r="H43" s="218"/>
      <c r="I43" s="45"/>
      <c r="J43" s="47"/>
    </row>
    <row r="44" spans="1:10" s="37" customFormat="1" ht="15" customHeight="1" x14ac:dyDescent="0.25">
      <c r="A44" s="113"/>
      <c r="B44" s="114" t="str">
        <f>VLOOKUP(F44,'Drug Portfolio Master'!$A:$Y,4,FALSE)</f>
        <v>AMINOPHYLLINE INJECTION, USP 250mg (25mg/mL) 10mL VIAL</v>
      </c>
      <c r="C44" s="115" t="str">
        <f>IF(VLOOKUP(F44,'Drug Portfolio Master'!$A:$Y,5,FALSE)=0,"n/a",VLOOKUP(F44,'Drug Portfolio Master'!$A:$Y,5,FALSE))</f>
        <v>250mg (25mg/mL)</v>
      </c>
      <c r="D44" s="115" t="str">
        <f>IF(VLOOKUP(F44,'Drug Portfolio Master'!$A:$Y,6,FALSE)=0,"n/a",VLOOKUP(F44,'Drug Portfolio Master'!$A:$Y,6,FALSE))</f>
        <v>10mL</v>
      </c>
      <c r="E44" s="116" t="str">
        <f>VLOOKUP(F44,'Drug Portfolio Master'!$A:$Y,3,FALSE)</f>
        <v>0409-5921-01</v>
      </c>
      <c r="F44" s="199">
        <v>1000050</v>
      </c>
      <c r="G44" t="str">
        <f>IFERROR(IF(INDEX('Terms and Lists'!$M$1:$M$15,MATCH(F44,'Terms and Lists'!$K$1:$K$14,0))=1,"C",""),"")</f>
        <v/>
      </c>
      <c r="H44" s="218"/>
      <c r="I44" s="45"/>
      <c r="J44" s="47"/>
    </row>
    <row r="45" spans="1:10" s="1" customFormat="1" ht="15" customHeight="1" x14ac:dyDescent="0.25">
      <c r="A45" s="113"/>
      <c r="B45" s="114" t="str">
        <f>VLOOKUP(F45,'Drug Portfolio Master'!$A:$Y,4,FALSE)</f>
        <v>AMIODARONE HYDROCHLORIDE INJECTION 150mg/3mL (50mg/mL) VIAL</v>
      </c>
      <c r="C45" s="115" t="str">
        <f>IF(VLOOKUP(F45,'Drug Portfolio Master'!$A:$Y,5,FALSE)=0,"n/a",VLOOKUP(F45,'Drug Portfolio Master'!$A:$Y,5,FALSE))</f>
        <v>150mg/3mL (50mg/mL)</v>
      </c>
      <c r="D45" s="115" t="str">
        <f>IF(VLOOKUP(F45,'Drug Portfolio Master'!$A:$Y,6,FALSE)=0,"n/a",VLOOKUP(F45,'Drug Portfolio Master'!$A:$Y,6,FALSE))</f>
        <v>3mL</v>
      </c>
      <c r="E45" s="116" t="str">
        <f>VLOOKUP(F45,'Drug Portfolio Master'!$A:$Y,3,FALSE)</f>
        <v>0143-9875-25</v>
      </c>
      <c r="F45" s="199">
        <v>1000060</v>
      </c>
      <c r="G45" t="str">
        <f>IFERROR(IF(INDEX('Terms and Lists'!$M$1:$M$15,MATCH(F45,'Terms and Lists'!$K$1:$K$14,0))=1,"C",""),"")</f>
        <v/>
      </c>
      <c r="H45" s="218"/>
      <c r="I45" s="45"/>
      <c r="J45" s="45"/>
    </row>
    <row r="46" spans="1:10" s="1" customFormat="1" ht="15" customHeight="1" x14ac:dyDescent="0.25">
      <c r="A46" s="113"/>
      <c r="B46" s="114" t="str">
        <f>VLOOKUP(F46,'Drug Portfolio Master'!$A:$Y,4,FALSE)</f>
        <v>AMIODARONE HYDROCHLORIDE INJECTION 900mg/18mL (50mg/mL) 18mL VIAL</v>
      </c>
      <c r="C46" s="115" t="str">
        <f>IF(VLOOKUP(F46,'Drug Portfolio Master'!$A:$Y,5,FALSE)=0,"n/a",VLOOKUP(F46,'Drug Portfolio Master'!$A:$Y,5,FALSE))</f>
        <v>50mg/mL</v>
      </c>
      <c r="D46" s="115" t="str">
        <f>IF(VLOOKUP(F46,'Drug Portfolio Master'!$A:$Y,6,FALSE)=0,"n/a",VLOOKUP(F46,'Drug Portfolio Master'!$A:$Y,6,FALSE))</f>
        <v>18mL</v>
      </c>
      <c r="E46" s="116" t="str">
        <f>VLOOKUP(F46,'Drug Portfolio Master'!$A:$Y,3,FALSE)</f>
        <v>67457-0153-18</v>
      </c>
      <c r="F46" s="199">
        <v>1011280</v>
      </c>
      <c r="G46" t="str">
        <f>IFERROR(IF(INDEX('Terms and Lists'!$M$1:$M$15,MATCH(F46,'Terms and Lists'!$K$1:$K$14,0))=1,"C",""),"")</f>
        <v/>
      </c>
      <c r="H46" s="218"/>
      <c r="I46" s="45"/>
      <c r="J46" s="45"/>
    </row>
    <row r="47" spans="1:10" s="1" customFormat="1" ht="15" customHeight="1" x14ac:dyDescent="0.25">
      <c r="A47" s="113"/>
      <c r="B47" s="114" t="str">
        <f>VLOOKUP(F47,'Drug Portfolio Master'!$A:$Y,4,FALSE)</f>
        <v>APAP ACETAMINOPHEN 325mg 2 TABLET (2 PACK)</v>
      </c>
      <c r="C47" s="115" t="str">
        <f>IF(VLOOKUP(F47,'Drug Portfolio Master'!$A:$Y,5,FALSE)=0,"n/a",VLOOKUP(F47,'Drug Portfolio Master'!$A:$Y,5,FALSE))</f>
        <v>325mg</v>
      </c>
      <c r="D47" s="115" t="str">
        <f>IF(VLOOKUP(F47,'Drug Portfolio Master'!$A:$Y,6,FALSE)=0,"n/a",VLOOKUP(F47,'Drug Portfolio Master'!$A:$Y,6,FALSE))</f>
        <v>2 tablets</v>
      </c>
      <c r="E47" s="116" t="str">
        <f>VLOOKUP(F47,'Drug Portfolio Master'!$A:$Y,3,FALSE)</f>
        <v>47682-112-13</v>
      </c>
      <c r="F47" s="199">
        <v>1000750</v>
      </c>
      <c r="G47" t="str">
        <f>IFERROR(IF(INDEX('Terms and Lists'!$M$1:$M$15,MATCH(F47,'Terms and Lists'!$K$1:$K$14,0))=1,"C",""),"")</f>
        <v/>
      </c>
      <c r="H47" s="218"/>
      <c r="I47" s="45"/>
      <c r="J47" s="45"/>
    </row>
    <row r="48" spans="1:10" s="1" customFormat="1" ht="15" customHeight="1" x14ac:dyDescent="0.25">
      <c r="A48" s="113"/>
      <c r="B48" s="114" t="str">
        <f>VLOOKUP(F48,'Drug Portfolio Master'!$A:$Y,4,FALSE)</f>
        <v>ASPIRIN (NSAID) 325mg 2 TABLET (2 PACKS)</v>
      </c>
      <c r="C48" s="115" t="str">
        <f>IF(VLOOKUP(F48,'Drug Portfolio Master'!$A:$Y,5,FALSE)=0,"n/a",VLOOKUP(F48,'Drug Portfolio Master'!$A:$Y,5,FALSE))</f>
        <v>325mg</v>
      </c>
      <c r="D48" s="115" t="str">
        <f>IF(VLOOKUP(F48,'Drug Portfolio Master'!$A:$Y,6,FALSE)=0,"n/a",VLOOKUP(F48,'Drug Portfolio Master'!$A:$Y,6,FALSE))</f>
        <v>2 tablets</v>
      </c>
      <c r="E48" s="116" t="str">
        <f>VLOOKUP(F48,'Drug Portfolio Master'!$A:$Y,3,FALSE)</f>
        <v>47682-097-13</v>
      </c>
      <c r="F48" s="199">
        <v>1000790</v>
      </c>
      <c r="G48" t="str">
        <f>IFERROR(IF(INDEX('Terms and Lists'!$M$1:$M$15,MATCH(F48,'Terms and Lists'!$K$1:$K$14,0))=1,"C",""),"")</f>
        <v/>
      </c>
      <c r="H48" s="218"/>
      <c r="I48" s="45"/>
      <c r="J48" s="45"/>
    </row>
    <row r="49" spans="1:10" s="1" customFormat="1" ht="15" customHeight="1" x14ac:dyDescent="0.25">
      <c r="A49" s="113"/>
      <c r="B49" s="114" t="str">
        <f>VLOOKUP(F49,'Drug Portfolio Master'!$A:$Y,4,FALSE)</f>
        <v>ASPIRIN (NSAID) 325mg EACH 100 TABLETS</v>
      </c>
      <c r="C49" s="115" t="str">
        <f>IF(VLOOKUP(F49,'Drug Portfolio Master'!$A:$Y,5,FALSE)=0,"n/a",VLOOKUP(F49,'Drug Portfolio Master'!$A:$Y,5,FALSE))</f>
        <v>325 mg</v>
      </c>
      <c r="D49" s="115" t="str">
        <f>IF(VLOOKUP(F49,'Drug Portfolio Master'!$A:$Y,6,FALSE)=0,"n/a",VLOOKUP(F49,'Drug Portfolio Master'!$A:$Y,6,FALSE))</f>
        <v>100 TABLETS</v>
      </c>
      <c r="E49" s="116" t="str">
        <f>VLOOKUP(F49,'Drug Portfolio Master'!$A:$Y,3,FALSE)</f>
        <v>0536-1054-29</v>
      </c>
      <c r="F49" s="199">
        <v>1013230</v>
      </c>
      <c r="G49" t="str">
        <f>IFERROR(IF(INDEX('Terms and Lists'!$M$1:$M$15,MATCH(F49,'Terms and Lists'!$K$1:$K$14,0))=1,"C",""),"")</f>
        <v/>
      </c>
      <c r="H49" s="218"/>
      <c r="I49" s="45"/>
      <c r="J49" s="45"/>
    </row>
    <row r="50" spans="1:10" s="1" customFormat="1" ht="15" customHeight="1" x14ac:dyDescent="0.25">
      <c r="A50" s="113"/>
      <c r="B50" s="114" t="str">
        <f>VLOOKUP(F50,'Drug Portfolio Master'!$A:$Y,4,FALSE)</f>
        <v>ASPIRIN LOW DOSE CHEWABLE ORANGE PAIN RELIEVER (NSAID) 81mg 90/bt</v>
      </c>
      <c r="C50" s="115" t="str">
        <f>IF(VLOOKUP(F50,'Drug Portfolio Master'!$A:$Y,5,FALSE)=0,"n/a",VLOOKUP(F50,'Drug Portfolio Master'!$A:$Y,5,FALSE))</f>
        <v>81mg</v>
      </c>
      <c r="D50" s="115" t="str">
        <f>IF(VLOOKUP(F50,'Drug Portfolio Master'!$A:$Y,6,FALSE)=0,"n/a",VLOOKUP(F50,'Drug Portfolio Master'!$A:$Y,6,FALSE))</f>
        <v>TAB</v>
      </c>
      <c r="E50" s="116" t="str">
        <f>VLOOKUP(F50,'Drug Portfolio Master'!$A:$Y,3,FALSE)</f>
        <v>0904-6794-89</v>
      </c>
      <c r="F50" s="199">
        <v>1010220</v>
      </c>
      <c r="G50" t="str">
        <f>IFERROR(IF(INDEX('Terms and Lists'!$M$1:$M$15,MATCH(F50,'Terms and Lists'!$K$1:$K$14,0))=1,"C",""),"")</f>
        <v/>
      </c>
      <c r="H50" s="218"/>
      <c r="I50" s="45"/>
      <c r="J50" s="45"/>
    </row>
    <row r="51" spans="1:10" s="1" customFormat="1" ht="15" customHeight="1" x14ac:dyDescent="0.25">
      <c r="A51" s="113"/>
      <c r="B51" s="114" t="str">
        <f>VLOOKUP(F51,'Drug Portfolio Master'!$A:$Y,4,FALSE)</f>
        <v>ATROPINE SULFATE INJECTION, USP 0.4mg/mL 1mL VIAL</v>
      </c>
      <c r="C51" s="115" t="str">
        <f>IF(VLOOKUP(F51,'Drug Portfolio Master'!$A:$Y,5,FALSE)=0,"n/a",VLOOKUP(F51,'Drug Portfolio Master'!$A:$Y,5,FALSE))</f>
        <v>0.4mg/mL</v>
      </c>
      <c r="D51" s="115" t="str">
        <f>IF(VLOOKUP(F51,'Drug Portfolio Master'!$A:$Y,6,FALSE)=0,"n/a",VLOOKUP(F51,'Drug Portfolio Master'!$A:$Y,6,FALSE))</f>
        <v>1mL</v>
      </c>
      <c r="E51" s="116" t="str">
        <f>VLOOKUP(F51,'Drug Portfolio Master'!$A:$Y,3,FALSE)</f>
        <v>0517-0401-25</v>
      </c>
      <c r="F51" s="199">
        <v>1010120</v>
      </c>
      <c r="G51" t="str">
        <f>IFERROR(IF(INDEX('Terms and Lists'!$M$1:$M$15,MATCH(F51,'Terms and Lists'!$K$1:$K$14,0))=1,"C",""),"")</f>
        <v/>
      </c>
      <c r="H51" s="218"/>
      <c r="I51" s="45"/>
      <c r="J51" s="45"/>
    </row>
    <row r="52" spans="1:10" s="1" customFormat="1" ht="15" customHeight="1" x14ac:dyDescent="0.25">
      <c r="A52" s="113"/>
      <c r="B52" s="114" t="str">
        <f>VLOOKUP(F52,'Drug Portfolio Master'!$A:$Y,4,FALSE)</f>
        <v>ATROPINE SULFATE INJECTION, USP 0.5mg (0.1 mg/mL) SYR</v>
      </c>
      <c r="C52" s="115" t="str">
        <f>IF(VLOOKUP(F52,'Drug Portfolio Master'!$A:$Y,5,FALSE)=0,"n/a",VLOOKUP(F52,'Drug Portfolio Master'!$A:$Y,5,FALSE))</f>
        <v>0.5mg (0.1 mg/mL)</v>
      </c>
      <c r="D52" s="115" t="str">
        <f>IF(VLOOKUP(F52,'Drug Portfolio Master'!$A:$Y,6,FALSE)=0,"n/a",VLOOKUP(F52,'Drug Portfolio Master'!$A:$Y,6,FALSE))</f>
        <v>5mL</v>
      </c>
      <c r="E52" s="116" t="str">
        <f>VLOOKUP(F52,'Drug Portfolio Master'!$A:$Y,3,FALSE)</f>
        <v>0409-4910-34</v>
      </c>
      <c r="F52" s="199">
        <v>1000090</v>
      </c>
      <c r="G52" t="str">
        <f>IFERROR(IF(INDEX('Terms and Lists'!$M$1:$M$15,MATCH(F52,'Terms and Lists'!$K$1:$K$14,0))=1,"C",""),"")</f>
        <v/>
      </c>
      <c r="H52" s="218"/>
      <c r="I52" s="45"/>
      <c r="J52" s="45"/>
    </row>
    <row r="53" spans="1:10" s="1" customFormat="1" ht="15" customHeight="1" x14ac:dyDescent="0.25">
      <c r="A53" s="113"/>
      <c r="B53" s="114" t="str">
        <f>VLOOKUP(F53,'Drug Portfolio Master'!$A:$Y,4,FALSE)</f>
        <v>ATROPINE SULFATE INJECTION, USP 1mg (0.1mg/mL) SYR</v>
      </c>
      <c r="C53" s="115" t="str">
        <f>IF(VLOOKUP(F53,'Drug Portfolio Master'!$A:$Y,5,FALSE)=0,"n/a",VLOOKUP(F53,'Drug Portfolio Master'!$A:$Y,5,FALSE))</f>
        <v>1mg (0.1mg/mL)</v>
      </c>
      <c r="D53" s="115" t="str">
        <f>IF(VLOOKUP(F53,'Drug Portfolio Master'!$A:$Y,6,FALSE)=0,"n/a",VLOOKUP(F53,'Drug Portfolio Master'!$A:$Y,6,FALSE))</f>
        <v>10mL</v>
      </c>
      <c r="E53" s="116" t="str">
        <f>VLOOKUP(F53,'Drug Portfolio Master'!$A:$Y,3,FALSE)</f>
        <v>0409-4911-34</v>
      </c>
      <c r="F53" s="199">
        <v>1000080</v>
      </c>
      <c r="G53" t="str">
        <f>IFERROR(IF(INDEX('Terms and Lists'!$M$1:$M$15,MATCH(F53,'Terms and Lists'!$K$1:$K$14,0))=1,"C",""),"")</f>
        <v/>
      </c>
      <c r="H53" s="218"/>
      <c r="I53" s="45"/>
      <c r="J53" s="45"/>
    </row>
    <row r="54" spans="1:10" s="1" customFormat="1" ht="15" customHeight="1" x14ac:dyDescent="0.25">
      <c r="A54" s="113"/>
      <c r="B54" s="114" t="str">
        <f>VLOOKUP(F54,'Drug Portfolio Master'!$A:$Y,4,FALSE)</f>
        <v>ATROPINE SULFATE INJECTION, USP 1mg/10mL (0.1mg/mL) 10mL SYR</v>
      </c>
      <c r="C54" s="115" t="str">
        <f>IF(VLOOKUP(F54,'Drug Portfolio Master'!$A:$Y,5,FALSE)=0,"n/a",VLOOKUP(F54,'Drug Portfolio Master'!$A:$Y,5,FALSE))</f>
        <v>0.1mg/mL</v>
      </c>
      <c r="D54" s="115" t="str">
        <f>IF(VLOOKUP(F54,'Drug Portfolio Master'!$A:$Y,6,FALSE)=0,"n/a",VLOOKUP(F54,'Drug Portfolio Master'!$A:$Y,6,FALSE))</f>
        <v>10mL</v>
      </c>
      <c r="E54" s="116" t="str">
        <f>VLOOKUP(F54,'Drug Portfolio Master'!$A:$Y,3,FALSE)</f>
        <v>76329-3340-1</v>
      </c>
      <c r="F54" s="199">
        <v>1015780</v>
      </c>
      <c r="G54" t="str">
        <f>IFERROR(IF(INDEX('Terms and Lists'!$M$1:$M$15,MATCH(F54,'Terms and Lists'!$K$1:$K$14,0))=1,"C",""),"")</f>
        <v/>
      </c>
      <c r="H54" s="218"/>
      <c r="I54" s="45"/>
      <c r="J54" s="45"/>
    </row>
    <row r="55" spans="1:10" s="1" customFormat="1" ht="15" customHeight="1" x14ac:dyDescent="0.25">
      <c r="A55" s="113"/>
      <c r="B55" s="114" t="str">
        <f>VLOOKUP(F55,'Drug Portfolio Master'!$A:$Y,4,FALSE)</f>
        <v>ATROPINE SULFATE INJECTION, USP 1mg/mL 1mL VIAL</v>
      </c>
      <c r="C55" s="115" t="str">
        <f>IF(VLOOKUP(F55,'Drug Portfolio Master'!$A:$Y,5,FALSE)=0,"n/a",VLOOKUP(F55,'Drug Portfolio Master'!$A:$Y,5,FALSE))</f>
        <v>1mg/mL</v>
      </c>
      <c r="D55" s="115" t="str">
        <f>IF(VLOOKUP(F55,'Drug Portfolio Master'!$A:$Y,6,FALSE)=0,"n/a",VLOOKUP(F55,'Drug Portfolio Master'!$A:$Y,6,FALSE))</f>
        <v>1mL</v>
      </c>
      <c r="E55" s="116" t="str">
        <f>VLOOKUP(F55,'Drug Portfolio Master'!$A:$Y,3,FALSE)</f>
        <v>0517-1010-25</v>
      </c>
      <c r="F55" s="199">
        <v>1014570</v>
      </c>
      <c r="G55" t="str">
        <f>IFERROR(IF(INDEX('Terms and Lists'!$M$1:$M$15,MATCH(F55,'Terms and Lists'!$K$1:$K$14,0))=1,"C",""),"")</f>
        <v/>
      </c>
      <c r="H55" s="218"/>
      <c r="I55" s="45"/>
      <c r="J55" s="45"/>
    </row>
    <row r="56" spans="1:10" s="1" customFormat="1" ht="15" customHeight="1" x14ac:dyDescent="0.25">
      <c r="A56" s="113"/>
      <c r="B56" s="114" t="str">
        <f>VLOOKUP(F56,'Drug Portfolio Master'!$A:$Y,4,FALSE)</f>
        <v>ATROPINE SULFATE INJECTION, USP 8mg/20mL (0.4mg/mL) 20mL VIAL</v>
      </c>
      <c r="C56" s="115" t="str">
        <f>IF(VLOOKUP(F56,'Drug Portfolio Master'!$A:$Y,5,FALSE)=0,"n/a",VLOOKUP(F56,'Drug Portfolio Master'!$A:$Y,5,FALSE))</f>
        <v>0.4 mg/mL</v>
      </c>
      <c r="D56" s="115" t="str">
        <f>IF(VLOOKUP(F56,'Drug Portfolio Master'!$A:$Y,6,FALSE)=0,"n/a",VLOOKUP(F56,'Drug Portfolio Master'!$A:$Y,6,FALSE))</f>
        <v>20mL</v>
      </c>
      <c r="E56" s="116" t="str">
        <f>VLOOKUP(F56,'Drug Portfolio Master'!$A:$Y,3,FALSE)</f>
        <v>0641-6251-10</v>
      </c>
      <c r="F56" s="199">
        <v>1019420</v>
      </c>
      <c r="G56" t="str">
        <f>IFERROR(IF(INDEX('Terms and Lists'!$M$1:$M$15,MATCH(F56,'Terms and Lists'!$K$1:$K$14,0))=1,"C",""),"")</f>
        <v/>
      </c>
      <c r="H56" s="218"/>
      <c r="I56" s="45"/>
      <c r="J56" s="45"/>
    </row>
    <row r="57" spans="1:10" s="34" customFormat="1" ht="15" customHeight="1" x14ac:dyDescent="0.25">
      <c r="A57" s="113"/>
      <c r="B57" s="114" t="str">
        <f>VLOOKUP(F57,'Drug Portfolio Master'!$A:$Y,4,FALSE)</f>
        <v>AUVI-Q(R) EPINEPHRINE INJECTION, USP 0.15mg AUTO INJECTOR</v>
      </c>
      <c r="C57" s="115" t="str">
        <f>IF(VLOOKUP(F57,'Drug Portfolio Master'!$A:$Y,5,FALSE)=0,"n/a",VLOOKUP(F57,'Drug Portfolio Master'!$A:$Y,5,FALSE))</f>
        <v>.15mg</v>
      </c>
      <c r="D57" s="115" t="str">
        <f>IF(VLOOKUP(F57,'Drug Portfolio Master'!$A:$Y,6,FALSE)=0,"n/a",VLOOKUP(F57,'Drug Portfolio Master'!$A:$Y,6,FALSE))</f>
        <v>0.76mL</v>
      </c>
      <c r="E57" s="116" t="str">
        <f>VLOOKUP(F57,'Drug Portfolio Master'!$A:$Y,3,FALSE)</f>
        <v>60842-022-01</v>
      </c>
      <c r="F57" s="199">
        <v>1009780</v>
      </c>
      <c r="G57" t="str">
        <f>IFERROR(IF(INDEX('Terms and Lists'!$M$1:$M$15,MATCH(F57,'Terms and Lists'!$K$1:$K$14,0))=1,"C",""),"")</f>
        <v/>
      </c>
      <c r="H57" s="218"/>
      <c r="I57" s="45"/>
      <c r="J57" s="46"/>
    </row>
    <row r="58" spans="1:10" s="1" customFormat="1" ht="15" customHeight="1" x14ac:dyDescent="0.25">
      <c r="A58" s="113"/>
      <c r="B58" s="114" t="str">
        <f>VLOOKUP(F58,'Drug Portfolio Master'!$A:$Y,4,FALSE)</f>
        <v>AUVI-Q(R) EPINEPHRINE INJECTION, USP 0.1mg AUTO-INJECTOR</v>
      </c>
      <c r="C58" s="115" t="str">
        <f>IF(VLOOKUP(F58,'Drug Portfolio Master'!$A:$Y,5,FALSE)=0,"n/a",VLOOKUP(F58,'Drug Portfolio Master'!$A:$Y,5,FALSE))</f>
        <v>0.1mg</v>
      </c>
      <c r="D58" s="115" t="str">
        <f>IF(VLOOKUP(F58,'Drug Portfolio Master'!$A:$Y,6,FALSE)=0,"n/a",VLOOKUP(F58,'Drug Portfolio Master'!$A:$Y,6,FALSE))</f>
        <v>0.76mL</v>
      </c>
      <c r="E58" s="116" t="str">
        <f>VLOOKUP(F58,'Drug Portfolio Master'!$A:$Y,3,FALSE)</f>
        <v>60842-021-01</v>
      </c>
      <c r="F58" s="199">
        <v>1015370</v>
      </c>
      <c r="G58" t="str">
        <f>IFERROR(IF(INDEX('Terms and Lists'!$M$1:$M$15,MATCH(F58,'Terms and Lists'!$K$1:$K$14,0))=1,"C",""),"")</f>
        <v/>
      </c>
      <c r="H58" s="218"/>
      <c r="I58" s="45"/>
      <c r="J58" s="45"/>
    </row>
    <row r="59" spans="1:10" s="1" customFormat="1" ht="15" customHeight="1" x14ac:dyDescent="0.25">
      <c r="A59" s="113"/>
      <c r="B59" s="114" t="str">
        <f>VLOOKUP(F59,'Drug Portfolio Master'!$A:$Y,4,FALSE)</f>
        <v>AUVI-Q(R) EPINEPHRINE INJECTION, USP 0.3mg AUTO INJECTOR</v>
      </c>
      <c r="C59" s="115" t="str">
        <f>IF(VLOOKUP(F59,'Drug Portfolio Master'!$A:$Y,5,FALSE)=0,"n/a",VLOOKUP(F59,'Drug Portfolio Master'!$A:$Y,5,FALSE))</f>
        <v>.3mg</v>
      </c>
      <c r="D59" s="115" t="str">
        <f>IF(VLOOKUP(F59,'Drug Portfolio Master'!$A:$Y,6,FALSE)=0,"n/a",VLOOKUP(F59,'Drug Portfolio Master'!$A:$Y,6,FALSE))</f>
        <v>0.76mL</v>
      </c>
      <c r="E59" s="116" t="str">
        <f>VLOOKUP(F59,'Drug Portfolio Master'!$A:$Y,3,FALSE)</f>
        <v>60842-023-01</v>
      </c>
      <c r="F59" s="199">
        <v>1009770</v>
      </c>
      <c r="G59" t="str">
        <f>IFERROR(IF(INDEX('Terms and Lists'!$M$1:$M$15,MATCH(F59,'Terms and Lists'!$K$1:$K$14,0))=1,"C",""),"")</f>
        <v/>
      </c>
      <c r="H59" s="218"/>
      <c r="I59" s="45"/>
      <c r="J59" s="45"/>
    </row>
    <row r="60" spans="1:10" s="154" customFormat="1" ht="15" customHeight="1" x14ac:dyDescent="0.25">
      <c r="A60" s="113"/>
      <c r="B60" s="114" t="str">
        <f>VLOOKUP(F60,'Drug Portfolio Master'!$A:$Y,4,FALSE)</f>
        <v>CALCIUM GLUCONATE INJECTION, USP 10% 1,000 mg per 10mL  (100mg/mL) 10mL VIAL</v>
      </c>
      <c r="C60" s="115" t="str">
        <f>IF(VLOOKUP(F60,'Drug Portfolio Master'!$A:$Y,5,FALSE)=0,"n/a",VLOOKUP(F60,'Drug Portfolio Master'!$A:$Y,5,FALSE))</f>
        <v>100mg/mL</v>
      </c>
      <c r="D60" s="115" t="str">
        <f>IF(VLOOKUP(F60,'Drug Portfolio Master'!$A:$Y,6,FALSE)=0,"n/a",VLOOKUP(F60,'Drug Portfolio Master'!$A:$Y,6,FALSE))</f>
        <v>10mL</v>
      </c>
      <c r="E60" s="116" t="str">
        <f>VLOOKUP(F60,'Drug Portfolio Master'!$A:$Y,3,FALSE)</f>
        <v>63323-360-19</v>
      </c>
      <c r="F60" s="199">
        <v>1009700</v>
      </c>
      <c r="G60" t="str">
        <f>IFERROR(IF(INDEX('Terms and Lists'!$M$1:$M$15,MATCH(F60,'Terms and Lists'!$K$1:$K$14,0))=1,"C",""),"")</f>
        <v/>
      </c>
      <c r="H60" s="218"/>
      <c r="I60" s="45"/>
      <c r="J60" s="153"/>
    </row>
    <row r="61" spans="1:10" s="123" customFormat="1" ht="15" customHeight="1" x14ac:dyDescent="0.25">
      <c r="A61" s="113"/>
      <c r="B61" s="114" t="str">
        <f>VLOOKUP(F61,'Drug Portfolio Master'!$A:$Y,4,FALSE)</f>
        <v>CHLORAPREP® SINGLE SWABSTICK 1.75mL</v>
      </c>
      <c r="C61" s="115" t="str">
        <f>IF(VLOOKUP(F61,'Drug Portfolio Master'!$A:$Y,5,FALSE)=0,"n/a",VLOOKUP(F61,'Drug Portfolio Master'!$A:$Y,5,FALSE))</f>
        <v>1.75mL</v>
      </c>
      <c r="D61" s="115" t="str">
        <f>IF(VLOOKUP(F61,'Drug Portfolio Master'!$A:$Y,6,FALSE)=0,"n/a",VLOOKUP(F61,'Drug Portfolio Master'!$A:$Y,6,FALSE))</f>
        <v>Swabstick</v>
      </c>
      <c r="E61" s="116" t="str">
        <f>VLOOKUP(F61,'Drug Portfolio Master'!$A:$Y,3,FALSE)</f>
        <v>54365-400-07</v>
      </c>
      <c r="F61" s="199">
        <v>1000810</v>
      </c>
      <c r="G61" t="str">
        <f>IFERROR(IF(INDEX('Terms and Lists'!$M$1:$M$15,MATCH(F61,'Terms and Lists'!$K$1:$K$14,0))=1,"C",""),"")</f>
        <v/>
      </c>
      <c r="H61" s="218"/>
      <c r="I61" s="45"/>
    </row>
    <row r="62" spans="1:10" s="1" customFormat="1" ht="15" customHeight="1" x14ac:dyDescent="0.25">
      <c r="A62" s="113"/>
      <c r="B62" s="114" t="str">
        <f>VLOOKUP(F62,'Drug Portfolio Master'!$A:$Y,4,FALSE)</f>
        <v>DEXAMETHASONE SODIUM PHOSPHATE INJECTION, USP 10mg/mL 1mL VIAL</v>
      </c>
      <c r="C62" s="115" t="str">
        <f>IF(VLOOKUP(F62,'Drug Portfolio Master'!$A:$Y,5,FALSE)=0,"n/a",VLOOKUP(F62,'Drug Portfolio Master'!$A:$Y,5,FALSE))</f>
        <v>10mg/mL</v>
      </c>
      <c r="D62" s="115" t="str">
        <f>IF(VLOOKUP(F62,'Drug Portfolio Master'!$A:$Y,6,FALSE)=0,"n/a",VLOOKUP(F62,'Drug Portfolio Master'!$A:$Y,6,FALSE))</f>
        <v>2mL</v>
      </c>
      <c r="E62" s="116" t="str">
        <f>VLOOKUP(F62,'Drug Portfolio Master'!$A:$Y,3,FALSE)</f>
        <v>0641-0367-25</v>
      </c>
      <c r="F62" s="199">
        <v>1010160</v>
      </c>
      <c r="G62" t="str">
        <f>IFERROR(IF(INDEX('Terms and Lists'!$M$1:$M$15,MATCH(F62,'Terms and Lists'!$K$1:$K$14,0))=1,"C",""),"")</f>
        <v/>
      </c>
      <c r="H62" s="218"/>
      <c r="I62" s="45"/>
      <c r="J62" s="45"/>
    </row>
    <row r="63" spans="1:10" s="1" customFormat="1" ht="15" customHeight="1" x14ac:dyDescent="0.25">
      <c r="A63" s="113"/>
      <c r="B63" s="114" t="str">
        <f>VLOOKUP(F63,'Drug Portfolio Master'!$A:$Y,4,FALSE)</f>
        <v>DEXAMETHASONE SODIUM PHOSPHATE INJECTION, USP 20mg/5mL (4mg/mL) VIAL</v>
      </c>
      <c r="C63" s="115" t="str">
        <f>IF(VLOOKUP(F63,'Drug Portfolio Master'!$A:$Y,5,FALSE)=0,"n/a",VLOOKUP(F63,'Drug Portfolio Master'!$A:$Y,5,FALSE))</f>
        <v>20mg/5mL (4mg/mL)</v>
      </c>
      <c r="D63" s="115" t="str">
        <f>IF(VLOOKUP(F63,'Drug Portfolio Master'!$A:$Y,6,FALSE)=0,"n/a",VLOOKUP(F63,'Drug Portfolio Master'!$A:$Y,6,FALSE))</f>
        <v>5mL</v>
      </c>
      <c r="E63" s="116" t="str">
        <f>VLOOKUP(F63,'Drug Portfolio Master'!$A:$Y,3,FALSE)</f>
        <v>0641-6146-25</v>
      </c>
      <c r="F63" s="199">
        <v>1008070</v>
      </c>
      <c r="G63" t="str">
        <f>IFERROR(IF(INDEX('Terms and Lists'!$M$1:$M$15,MATCH(F63,'Terms and Lists'!$K$1:$K$14,0))=1,"C",""),"")</f>
        <v/>
      </c>
      <c r="H63" s="218"/>
      <c r="I63" s="45"/>
      <c r="J63" s="45"/>
    </row>
    <row r="64" spans="1:10" s="1" customFormat="1" ht="15" customHeight="1" x14ac:dyDescent="0.25">
      <c r="A64" s="113"/>
      <c r="B64" s="114" t="str">
        <f>VLOOKUP(F64,'Drug Portfolio Master'!$A:$Y,4,FALSE)</f>
        <v>DIGOXIN INJECTION, USP 500mcg/2mL 0.5/2mL (250mcg/mL) AMP</v>
      </c>
      <c r="C64" s="115" t="str">
        <f>IF(VLOOKUP(F64,'Drug Portfolio Master'!$A:$Y,5,FALSE)=0,"n/a",VLOOKUP(F64,'Drug Portfolio Master'!$A:$Y,5,FALSE))</f>
        <v>500mcg/2mL 0.5/2mL (250mcg/mL)</v>
      </c>
      <c r="D64" s="115" t="str">
        <f>IF(VLOOKUP(F64,'Drug Portfolio Master'!$A:$Y,6,FALSE)=0,"n/a",VLOOKUP(F64,'Drug Portfolio Master'!$A:$Y,6,FALSE))</f>
        <v>2mL</v>
      </c>
      <c r="E64" s="116" t="str">
        <f>VLOOKUP(F64,'Drug Portfolio Master'!$A:$Y,3,FALSE)</f>
        <v>0641-1410-35</v>
      </c>
      <c r="F64" s="199">
        <v>1000180</v>
      </c>
      <c r="G64" t="str">
        <f>IFERROR(IF(INDEX('Terms and Lists'!$M$1:$M$15,MATCH(F64,'Terms and Lists'!$K$1:$K$14,0))=1,"C",""),"")</f>
        <v/>
      </c>
      <c r="H64" s="218"/>
      <c r="I64" s="45"/>
      <c r="J64" s="45"/>
    </row>
    <row r="65" spans="1:10" s="1" customFormat="1" ht="15" customHeight="1" x14ac:dyDescent="0.25">
      <c r="A65" s="113"/>
      <c r="B65" s="114" t="str">
        <f>VLOOKUP(F65,'Drug Portfolio Master'!$A:$Y,4,FALSE)</f>
        <v>DILTIAZEM HCI FOR INJECTION 100mg/VIAL DILTIAZEM HCl VIAL</v>
      </c>
      <c r="C65" s="115" t="str">
        <f>IF(VLOOKUP(F65,'Drug Portfolio Master'!$A:$Y,5,FALSE)=0,"n/a",VLOOKUP(F65,'Drug Portfolio Master'!$A:$Y,5,FALSE))</f>
        <v>100mg/1</v>
      </c>
      <c r="D65" s="115" t="str">
        <f>IF(VLOOKUP(F65,'Drug Portfolio Master'!$A:$Y,6,FALSE)=0,"n/a",VLOOKUP(F65,'Drug Portfolio Master'!$A:$Y,6,FALSE))</f>
        <v>15mL</v>
      </c>
      <c r="E65" s="116" t="str">
        <f>VLOOKUP(F65,'Drug Portfolio Master'!$A:$Y,3,FALSE)</f>
        <v>0409-4350-03</v>
      </c>
      <c r="F65" s="199">
        <v>1012770</v>
      </c>
      <c r="G65" t="str">
        <f>IFERROR(IF(INDEX('Terms and Lists'!$M$1:$M$15,MATCH(F65,'Terms and Lists'!$K$1:$K$14,0))=1,"C",""),"")</f>
        <v/>
      </c>
      <c r="H65" s="218"/>
      <c r="I65" s="45"/>
      <c r="J65" s="45"/>
    </row>
    <row r="66" spans="1:10" s="1" customFormat="1" ht="15" customHeight="1" x14ac:dyDescent="0.25">
      <c r="A66" s="113"/>
      <c r="B66" s="114" t="str">
        <f>VLOOKUP(F66,'Drug Portfolio Master'!$A:$Y,4,FALSE)</f>
        <v>DILTIAZEM HCI INJECTION 25mg/5mL (5 mg/mL) 5mL VIAL</v>
      </c>
      <c r="C66" s="115" t="str">
        <f>IF(VLOOKUP(F66,'Drug Portfolio Master'!$A:$Y,5,FALSE)=0,"n/a",VLOOKUP(F66,'Drug Portfolio Master'!$A:$Y,5,FALSE))</f>
        <v>25mg/5mL (5 mg/mL</v>
      </c>
      <c r="D66" s="115" t="str">
        <f>IF(VLOOKUP(F66,'Drug Portfolio Master'!$A:$Y,6,FALSE)=0,"n/a",VLOOKUP(F66,'Drug Portfolio Master'!$A:$Y,6,FALSE))</f>
        <v>5mL</v>
      </c>
      <c r="E66" s="116" t="str">
        <f>VLOOKUP(F66,'Drug Portfolio Master'!$A:$Y,3,FALSE)</f>
        <v>0641-6013-10</v>
      </c>
      <c r="F66" s="199">
        <v>1010080</v>
      </c>
      <c r="G66" t="str">
        <f>IFERROR(IF(INDEX('Terms and Lists'!$M$1:$M$15,MATCH(F66,'Terms and Lists'!$K$1:$K$14,0))=1,"C",""),"")</f>
        <v/>
      </c>
      <c r="H66" s="218"/>
      <c r="I66" s="45"/>
      <c r="J66" s="45"/>
    </row>
    <row r="67" spans="1:10" s="1" customFormat="1" ht="15" customHeight="1" x14ac:dyDescent="0.25">
      <c r="A67" s="113"/>
      <c r="B67" s="114" t="str">
        <f>VLOOKUP(F67,'Drug Portfolio Master'!$A:$Y,4,FALSE)</f>
        <v>DIPHENHYDRAMINE HCI 25mg CAPSULE (2 PACK)</v>
      </c>
      <c r="C67" s="115" t="str">
        <f>IF(VLOOKUP(F67,'Drug Portfolio Master'!$A:$Y,5,FALSE)=0,"n/a",VLOOKUP(F67,'Drug Portfolio Master'!$A:$Y,5,FALSE))</f>
        <v>25mg</v>
      </c>
      <c r="D67" s="115" t="str">
        <f>IF(VLOOKUP(F67,'Drug Portfolio Master'!$A:$Y,6,FALSE)=0,"n/a",VLOOKUP(F67,'Drug Portfolio Master'!$A:$Y,6,FALSE))</f>
        <v>1 capsule</v>
      </c>
      <c r="E67" s="116" t="str">
        <f>VLOOKUP(F67,'Drug Portfolio Master'!$A:$Y,3,FALSE)</f>
        <v>0904-5306-61</v>
      </c>
      <c r="F67" s="199">
        <v>1000730</v>
      </c>
      <c r="G67" t="str">
        <f>IFERROR(IF(INDEX('Terms and Lists'!$M$1:$M$15,MATCH(F67,'Terms and Lists'!$K$1:$K$14,0))=1,"C",""),"")</f>
        <v/>
      </c>
      <c r="H67" s="218"/>
      <c r="I67" s="45"/>
      <c r="J67" s="45"/>
    </row>
    <row r="68" spans="1:10" s="1" customFormat="1" ht="15" customHeight="1" x14ac:dyDescent="0.25">
      <c r="A68" s="113"/>
      <c r="B68" s="114" t="str">
        <f>VLOOKUP(F68,'Drug Portfolio Master'!$A:$Y,4,FALSE)</f>
        <v>DIPHENHYDRAMINE HCI INJECTION, USP 50mg/mL 1mL VIAL</v>
      </c>
      <c r="C68" s="115" t="str">
        <f>IF(VLOOKUP(F68,'Drug Portfolio Master'!$A:$Y,5,FALSE)=0,"n/a",VLOOKUP(F68,'Drug Portfolio Master'!$A:$Y,5,FALSE))</f>
        <v>50mg/mL</v>
      </c>
      <c r="D68" s="115" t="str">
        <f>IF(VLOOKUP(F68,'Drug Portfolio Master'!$A:$Y,6,FALSE)=0,"n/a",VLOOKUP(F68,'Drug Portfolio Master'!$A:$Y,6,FALSE))</f>
        <v>1mL</v>
      </c>
      <c r="E68" s="116" t="str">
        <f>VLOOKUP(F68,'Drug Portfolio Master'!$A:$Y,3,FALSE)</f>
        <v>0641-0376-25</v>
      </c>
      <c r="F68" s="199">
        <v>1000200</v>
      </c>
      <c r="G68" t="str">
        <f>IFERROR(IF(INDEX('Terms and Lists'!$M$1:$M$15,MATCH(F68,'Terms and Lists'!$K$1:$K$14,0))=1,"C",""),"")</f>
        <v/>
      </c>
      <c r="H68" s="218"/>
      <c r="I68" s="45"/>
      <c r="J68" s="45"/>
    </row>
    <row r="69" spans="1:10" s="1" customFormat="1" ht="15" customHeight="1" x14ac:dyDescent="0.25">
      <c r="A69" s="113"/>
      <c r="B69" s="114" t="str">
        <f>VLOOKUP(F69,'Drug Portfolio Master'!$A:$Y,4,FALSE)</f>
        <v>DOBUTAMINE HYDROCHLORIDE IN 5% DEXTROSE INJECTION, 250mg PER 250mL (1,000 mcg/mL) 250mL BAG</v>
      </c>
      <c r="C69" s="115" t="str">
        <f>IF(VLOOKUP(F69,'Drug Portfolio Master'!$A:$Y,5,FALSE)=0,"n/a",VLOOKUP(F69,'Drug Portfolio Master'!$A:$Y,5,FALSE))</f>
        <v>1,000mcg/mL</v>
      </c>
      <c r="D69" s="115" t="str">
        <f>IF(VLOOKUP(F69,'Drug Portfolio Master'!$A:$Y,6,FALSE)=0,"n/a",VLOOKUP(F69,'Drug Portfolio Master'!$A:$Y,6,FALSE))</f>
        <v>250mL</v>
      </c>
      <c r="E69" s="116" t="str">
        <f>VLOOKUP(F69,'Drug Portfolio Master'!$A:$Y,3,FALSE)</f>
        <v>0338-1073-02</v>
      </c>
      <c r="F69" s="199">
        <v>1016380</v>
      </c>
      <c r="G69" t="str">
        <f>IFERROR(IF(INDEX('Terms and Lists'!$M$1:$M$15,MATCH(F69,'Terms and Lists'!$K$1:$K$14,0))=1,"C",""),"")</f>
        <v/>
      </c>
      <c r="H69" s="218"/>
      <c r="I69" s="45"/>
      <c r="J69" s="45"/>
    </row>
    <row r="70" spans="1:10" s="1" customFormat="1" ht="15" customHeight="1" x14ac:dyDescent="0.25">
      <c r="A70" s="113"/>
      <c r="B70" s="114" t="str">
        <f>VLOOKUP(F70,'Drug Portfolio Master'!$A:$Y,4,FALSE)</f>
        <v>DOBUTAMINE IN 5% DEXTROSE INJECTION, USP 500mg 250mL BAG</v>
      </c>
      <c r="C70" s="115" t="str">
        <f>IF(VLOOKUP(F70,'Drug Portfolio Master'!$A:$Y,5,FALSE)=0,"n/a",VLOOKUP(F70,'Drug Portfolio Master'!$A:$Y,5,FALSE))</f>
        <v>2,000mcg/mL</v>
      </c>
      <c r="D70" s="115" t="str">
        <f>IF(VLOOKUP(F70,'Drug Portfolio Master'!$A:$Y,6,FALSE)=0,"n/a",VLOOKUP(F70,'Drug Portfolio Master'!$A:$Y,6,FALSE))</f>
        <v>250mL</v>
      </c>
      <c r="E70" s="116" t="str">
        <f>VLOOKUP(F70,'Drug Portfolio Master'!$A:$Y,3,FALSE)</f>
        <v>0409-2347-32</v>
      </c>
      <c r="F70" s="199">
        <v>1010010</v>
      </c>
      <c r="G70" t="str">
        <f>IFERROR(IF(INDEX('Terms and Lists'!$M$1:$M$15,MATCH(F70,'Terms and Lists'!$K$1:$K$14,0))=1,"C",""),"")</f>
        <v/>
      </c>
      <c r="H70" s="218"/>
      <c r="I70" s="45"/>
      <c r="J70" s="45"/>
    </row>
    <row r="71" spans="1:10" s="1" customFormat="1" ht="15" customHeight="1" x14ac:dyDescent="0.25">
      <c r="A71" s="113"/>
      <c r="B71" s="114" t="str">
        <f>VLOOKUP(F71,'Drug Portfolio Master'!$A:$Y,4,FALSE)</f>
        <v>DOBUTAMINE INJECTION, USP 250mg PER 20mL VIAL</v>
      </c>
      <c r="C71" s="115" t="str">
        <f>IF(VLOOKUP(F71,'Drug Portfolio Master'!$A:$Y,5,FALSE)=0,"n/a",VLOOKUP(F71,'Drug Portfolio Master'!$A:$Y,5,FALSE))</f>
        <v>250mg PER 20mL</v>
      </c>
      <c r="D71" s="115" t="str">
        <f>IF(VLOOKUP(F71,'Drug Portfolio Master'!$A:$Y,6,FALSE)=0,"n/a",VLOOKUP(F71,'Drug Portfolio Master'!$A:$Y,6,FALSE))</f>
        <v>20mL</v>
      </c>
      <c r="E71" s="116" t="str">
        <f>VLOOKUP(F71,'Drug Portfolio Master'!$A:$Y,3,FALSE)</f>
        <v>0409-2344-02</v>
      </c>
      <c r="F71" s="199">
        <v>1010100</v>
      </c>
      <c r="G71" t="str">
        <f>IFERROR(IF(INDEX('Terms and Lists'!$M$1:$M$15,MATCH(F71,'Terms and Lists'!$K$1:$K$14,0))=1,"C",""),"")</f>
        <v/>
      </c>
      <c r="H71" s="218"/>
      <c r="I71" s="45"/>
      <c r="J71" s="45"/>
    </row>
    <row r="72" spans="1:10" s="1" customFormat="1" ht="15" customHeight="1" x14ac:dyDescent="0.25">
      <c r="A72" s="113"/>
      <c r="B72" s="114" t="str">
        <f>VLOOKUP(F72,'Drug Portfolio Master'!$A:$Y,4,FALSE)</f>
        <v>DOPAMINE HCI IN 5% DEXTROSE INJECTION, USP 800mg/500mL (1,600mcg/mL) 500mL BAG</v>
      </c>
      <c r="C72" s="115" t="str">
        <f>IF(VLOOKUP(F72,'Drug Portfolio Master'!$A:$Y,5,FALSE)=0,"n/a",VLOOKUP(F72,'Drug Portfolio Master'!$A:$Y,5,FALSE))</f>
        <v>1600mcg/mL</v>
      </c>
      <c r="D72" s="115" t="str">
        <f>IF(VLOOKUP(F72,'Drug Portfolio Master'!$A:$Y,6,FALSE)=0,"n/a",VLOOKUP(F72,'Drug Portfolio Master'!$A:$Y,6,FALSE))</f>
        <v>500mL</v>
      </c>
      <c r="E72" s="116" t="str">
        <f>VLOOKUP(F72,'Drug Portfolio Master'!$A:$Y,3,FALSE)</f>
        <v>0409-7809-24</v>
      </c>
      <c r="F72" s="199">
        <v>1012780</v>
      </c>
      <c r="G72" t="str">
        <f>IFERROR(IF(INDEX('Terms and Lists'!$M$1:$M$15,MATCH(F72,'Terms and Lists'!$K$1:$K$14,0))=1,"C",""),"")</f>
        <v/>
      </c>
      <c r="H72" s="218"/>
      <c r="I72" s="45"/>
      <c r="J72" s="45"/>
    </row>
    <row r="73" spans="1:10" s="1" customFormat="1" ht="15" customHeight="1" x14ac:dyDescent="0.25">
      <c r="A73" s="113"/>
      <c r="B73" s="114" t="str">
        <f>VLOOKUP(F73,'Drug Portfolio Master'!$A:$Y,4,FALSE)</f>
        <v>DOPAMINE HYDROCHLORIDE IN 5% DEXTROSE INJECTION, USP 400mg 250mL BAG</v>
      </c>
      <c r="C73" s="115" t="str">
        <f>IF(VLOOKUP(F73,'Drug Portfolio Master'!$A:$Y,5,FALSE)=0,"n/a",VLOOKUP(F73,'Drug Portfolio Master'!$A:$Y,5,FALSE))</f>
        <v>400mg</v>
      </c>
      <c r="D73" s="115" t="str">
        <f>IF(VLOOKUP(F73,'Drug Portfolio Master'!$A:$Y,6,FALSE)=0,"n/a",VLOOKUP(F73,'Drug Portfolio Master'!$A:$Y,6,FALSE))</f>
        <v>250mL</v>
      </c>
      <c r="E73" s="116" t="str">
        <f>VLOOKUP(F73,'Drug Portfolio Master'!$A:$Y,3,FALSE)</f>
        <v>0409-7809-22</v>
      </c>
      <c r="F73" s="199">
        <v>1009740</v>
      </c>
      <c r="G73" t="str">
        <f>IFERROR(IF(INDEX('Terms and Lists'!$M$1:$M$15,MATCH(F73,'Terms and Lists'!$K$1:$K$14,0))=1,"C",""),"")</f>
        <v/>
      </c>
      <c r="H73" s="218"/>
      <c r="I73" s="45"/>
      <c r="J73" s="45"/>
    </row>
    <row r="74" spans="1:10" s="1" customFormat="1" ht="15" customHeight="1" x14ac:dyDescent="0.25">
      <c r="A74" s="113"/>
      <c r="B74" s="114" t="str">
        <f>VLOOKUP(F74,'Drug Portfolio Master'!$A:$Y,4,FALSE)</f>
        <v>DOPAMINE HYDROCHLORIDE INJECTION, USP 200mg/5mL (40mg/mL) 5mL VIAL</v>
      </c>
      <c r="C74" s="115" t="str">
        <f>IF(VLOOKUP(F74,'Drug Portfolio Master'!$A:$Y,5,FALSE)=0,"n/a",VLOOKUP(F74,'Drug Portfolio Master'!$A:$Y,5,FALSE))</f>
        <v>40mg/mL</v>
      </c>
      <c r="D74" s="115" t="str">
        <f>IF(VLOOKUP(F74,'Drug Portfolio Master'!$A:$Y,6,FALSE)=0,"n/a",VLOOKUP(F74,'Drug Portfolio Master'!$A:$Y,6,FALSE))</f>
        <v>5mL</v>
      </c>
      <c r="E74" s="116" t="str">
        <f>VLOOKUP(F74,'Drug Portfolio Master'!$A:$Y,3,FALSE)</f>
        <v>0143-9252-25</v>
      </c>
      <c r="F74" s="199">
        <v>1013480</v>
      </c>
      <c r="G74" t="str">
        <f>IFERROR(IF(INDEX('Terms and Lists'!$M$1:$M$15,MATCH(F74,'Terms and Lists'!$K$1:$K$14,0))=1,"C",""),"")</f>
        <v/>
      </c>
      <c r="H74" s="218"/>
      <c r="I74" s="45"/>
      <c r="J74" s="45"/>
    </row>
    <row r="75" spans="1:10" s="1" customFormat="1" ht="15" customHeight="1" x14ac:dyDescent="0.25">
      <c r="A75" s="113"/>
      <c r="B75" s="114" t="str">
        <f>VLOOKUP(F75,'Drug Portfolio Master'!$A:$Y,4,FALSE)</f>
        <v>DOPAMINE HYDROCHLORIDE INJECTION, USP 400mg/10mL (40mg/mL) 10mL VIAL</v>
      </c>
      <c r="C75" s="115" t="str">
        <f>IF(VLOOKUP(F75,'Drug Portfolio Master'!$A:$Y,5,FALSE)=0,"n/a",VLOOKUP(F75,'Drug Portfolio Master'!$A:$Y,5,FALSE))</f>
        <v>40mg/mL</v>
      </c>
      <c r="D75" s="115" t="str">
        <f>IF(VLOOKUP(F75,'Drug Portfolio Master'!$A:$Y,6,FALSE)=0,"n/a",VLOOKUP(F75,'Drug Portfolio Master'!$A:$Y,6,FALSE))</f>
        <v>10mL</v>
      </c>
      <c r="E75" s="116" t="str">
        <f>VLOOKUP(F75,'Drug Portfolio Master'!$A:$Y,3,FALSE)</f>
        <v>0143-9254-25</v>
      </c>
      <c r="F75" s="199">
        <v>1013490</v>
      </c>
      <c r="G75" t="str">
        <f>IFERROR(IF(INDEX('Terms and Lists'!$M$1:$M$15,MATCH(F75,'Terms and Lists'!$K$1:$K$14,0))=1,"C",""),"")</f>
        <v/>
      </c>
      <c r="H75" s="218"/>
      <c r="I75" s="45"/>
      <c r="J75" s="45"/>
    </row>
    <row r="76" spans="1:10" s="1" customFormat="1" ht="15" customHeight="1" x14ac:dyDescent="0.25">
      <c r="A76" s="113"/>
      <c r="B76" s="114" t="str">
        <f>VLOOKUP(F76,'Drug Portfolio Master'!$A:$Y,4,FALSE)</f>
        <v>DOXY 100™ DOXYCYCLINE FOR INJECTION, USP 100mg per VIAL 20mL VIAL</v>
      </c>
      <c r="C76" s="115" t="str">
        <f>IF(VLOOKUP(F76,'Drug Portfolio Master'!$A:$Y,5,FALSE)=0,"n/a",VLOOKUP(F76,'Drug Portfolio Master'!$A:$Y,5,FALSE))</f>
        <v>100mg</v>
      </c>
      <c r="D76" s="115" t="str">
        <f>IF(VLOOKUP(F76,'Drug Portfolio Master'!$A:$Y,6,FALSE)=0,"n/a",VLOOKUP(F76,'Drug Portfolio Master'!$A:$Y,6,FALSE))</f>
        <v>20mL</v>
      </c>
      <c r="E76" s="116" t="str">
        <f>VLOOKUP(F76,'Drug Portfolio Master'!$A:$Y,3,FALSE)</f>
        <v>63323-130-11</v>
      </c>
      <c r="F76" s="199">
        <v>1011980</v>
      </c>
      <c r="G76" t="str">
        <f>IFERROR(IF(INDEX('Terms and Lists'!$M$1:$M$15,MATCH(F76,'Terms and Lists'!$K$1:$K$14,0))=1,"C",""),"")</f>
        <v/>
      </c>
      <c r="H76" s="218"/>
      <c r="I76" s="45"/>
      <c r="J76" s="45"/>
    </row>
    <row r="77" spans="1:10" s="1" customFormat="1" ht="15" customHeight="1" x14ac:dyDescent="0.25">
      <c r="A77" s="113"/>
      <c r="B77" s="114" t="str">
        <f>VLOOKUP(F77,'Drug Portfolio Master'!$A:$Y,4,FALSE)</f>
        <v>ENALAPRILAT INJECTION 1.25mg/mL 1mL VIAL</v>
      </c>
      <c r="C77" s="115" t="str">
        <f>IF(VLOOKUP(F77,'Drug Portfolio Master'!$A:$Y,5,FALSE)=0,"n/a",VLOOKUP(F77,'Drug Portfolio Master'!$A:$Y,5,FALSE))</f>
        <v>1.25mg/mL</v>
      </c>
      <c r="D77" s="115" t="str">
        <f>IF(VLOOKUP(F77,'Drug Portfolio Master'!$A:$Y,6,FALSE)=0,"n/a",VLOOKUP(F77,'Drug Portfolio Master'!$A:$Y,6,FALSE))</f>
        <v>1mL</v>
      </c>
      <c r="E77" s="116" t="str">
        <f>VLOOKUP(F77,'Drug Portfolio Master'!$A:$Y,3,FALSE)</f>
        <v>0143-9787-10</v>
      </c>
      <c r="F77" s="199">
        <v>1012970</v>
      </c>
      <c r="G77" t="str">
        <f>IFERROR(IF(INDEX('Terms and Lists'!$M$1:$M$15,MATCH(F77,'Terms and Lists'!$K$1:$K$14,0))=1,"C",""),"")</f>
        <v/>
      </c>
      <c r="H77" s="218"/>
      <c r="I77" s="45"/>
      <c r="J77" s="45"/>
    </row>
    <row r="78" spans="1:10" s="1" customFormat="1" ht="15" customHeight="1" x14ac:dyDescent="0.25">
      <c r="A78" s="113"/>
      <c r="B78" s="114" t="str">
        <f>VLOOKUP(F78,'Drug Portfolio Master'!$A:$Y,4,FALSE)</f>
        <v>EPHEDRINE SULFATE INJECTIONS, USP 50 mg/mL 1mL VIAL</v>
      </c>
      <c r="C78" s="115" t="str">
        <f>IF(VLOOKUP(F78,'Drug Portfolio Master'!$A:$Y,5,FALSE)=0,"n/a",VLOOKUP(F78,'Drug Portfolio Master'!$A:$Y,5,FALSE))</f>
        <v>50 mg/mL</v>
      </c>
      <c r="D78" s="115" t="str">
        <f>IF(VLOOKUP(F78,'Drug Portfolio Master'!$A:$Y,6,FALSE)=0,"n/a",VLOOKUP(F78,'Drug Portfolio Master'!$A:$Y,6,FALSE))</f>
        <v>1mL</v>
      </c>
      <c r="E78" s="116" t="str">
        <f>VLOOKUP(F78,'Drug Portfolio Master'!$A:$Y,3,FALSE)</f>
        <v>42023-216-25</v>
      </c>
      <c r="F78" s="199">
        <v>1009960</v>
      </c>
      <c r="G78" t="str">
        <f>IFERROR(IF(INDEX('Terms and Lists'!$M$1:$M$15,MATCH(F78,'Terms and Lists'!$K$1:$K$14,0))=1,"C",""),"")</f>
        <v/>
      </c>
      <c r="H78" s="218"/>
      <c r="I78" s="45"/>
      <c r="J78" s="45"/>
    </row>
    <row r="79" spans="1:10" s="1" customFormat="1" ht="15" customHeight="1" x14ac:dyDescent="0.25">
      <c r="A79" s="113"/>
      <c r="B79" s="114" t="str">
        <f>VLOOKUP(F79,'Drug Portfolio Master'!$A:$Y,4,FALSE)</f>
        <v>EPINEPHRINE INJECTION, USP 1mg/10mL (0.1mg/mL) 10mL SYR</v>
      </c>
      <c r="C79" s="115" t="str">
        <f>IF(VLOOKUP(F79,'Drug Portfolio Master'!$A:$Y,5,FALSE)=0,"n/a",VLOOKUP(F79,'Drug Portfolio Master'!$A:$Y,5,FALSE))</f>
        <v>0.1mg/mL</v>
      </c>
      <c r="D79" s="115" t="str">
        <f>IF(VLOOKUP(F79,'Drug Portfolio Master'!$A:$Y,6,FALSE)=0,"n/a",VLOOKUP(F79,'Drug Portfolio Master'!$A:$Y,6,FALSE))</f>
        <v>10mL</v>
      </c>
      <c r="E79" s="116" t="str">
        <f>VLOOKUP(F79,'Drug Portfolio Master'!$A:$Y,3,FALSE)</f>
        <v>0409-4933-01</v>
      </c>
      <c r="F79" s="199">
        <v>1015700</v>
      </c>
      <c r="G79" t="str">
        <f>IFERROR(IF(INDEX('Terms and Lists'!$M$1:$M$15,MATCH(F79,'Terms and Lists'!$K$1:$K$14,0))=1,"C",""),"")</f>
        <v/>
      </c>
      <c r="H79" s="218"/>
      <c r="I79" s="45"/>
      <c r="J79" s="45"/>
    </row>
    <row r="80" spans="1:10" s="1" customFormat="1" ht="15" customHeight="1" x14ac:dyDescent="0.25">
      <c r="A80" s="113"/>
      <c r="B80" s="114" t="str">
        <f>VLOOKUP(F80,'Drug Portfolio Master'!$A:$Y,4,FALSE)</f>
        <v>ESMOLOL HYDROCHLORIDE INJECTION 100mg per 10mL (10mg/mL) 10mL VIAL</v>
      </c>
      <c r="C80" s="115" t="str">
        <f>IF(VLOOKUP(F80,'Drug Portfolio Master'!$A:$Y,5,FALSE)=0,"n/a",VLOOKUP(F80,'Drug Portfolio Master'!$A:$Y,5,FALSE))</f>
        <v>10mg/mL</v>
      </c>
      <c r="D80" s="115" t="str">
        <f>IF(VLOOKUP(F80,'Drug Portfolio Master'!$A:$Y,6,FALSE)=0,"n/a",VLOOKUP(F80,'Drug Portfolio Master'!$A:$Y,6,FALSE))</f>
        <v>10mL</v>
      </c>
      <c r="E80" s="116" t="str">
        <f>VLOOKUP(F80,'Drug Portfolio Master'!$A:$Y,3,FALSE)</f>
        <v>55150-194-10</v>
      </c>
      <c r="F80" s="199">
        <v>1012640</v>
      </c>
      <c r="G80" t="str">
        <f>IFERROR(IF(INDEX('Terms and Lists'!$M$1:$M$15,MATCH(F80,'Terms and Lists'!$K$1:$K$14,0))=1,"C",""),"")</f>
        <v/>
      </c>
      <c r="H80" s="218"/>
      <c r="I80" s="45"/>
      <c r="J80" s="45"/>
    </row>
    <row r="81" spans="1:10" s="1" customFormat="1" ht="15" customHeight="1" x14ac:dyDescent="0.25">
      <c r="A81" s="113"/>
      <c r="B81" s="114" t="str">
        <f>VLOOKUP(F81,'Drug Portfolio Master'!$A:$Y,4,FALSE)</f>
        <v>ETOMIDATE INJECTION, USP 40mg PER 20mL (2mg/mL) 20mL VIAL</v>
      </c>
      <c r="C81" s="115" t="str">
        <f>IF(VLOOKUP(F81,'Drug Portfolio Master'!$A:$Y,5,FALSE)=0,"n/a",VLOOKUP(F81,'Drug Portfolio Master'!$A:$Y,5,FALSE))</f>
        <v>2mg/mL</v>
      </c>
      <c r="D81" s="115" t="str">
        <f>IF(VLOOKUP(F81,'Drug Portfolio Master'!$A:$Y,6,FALSE)=0,"n/a",VLOOKUP(F81,'Drug Portfolio Master'!$A:$Y,6,FALSE))</f>
        <v>20mL</v>
      </c>
      <c r="E81" s="116" t="str">
        <f>VLOOKUP(F81,'Drug Portfolio Master'!$A:$Y,3,FALSE)</f>
        <v>55150-222-20</v>
      </c>
      <c r="F81" s="199">
        <v>1016160</v>
      </c>
      <c r="G81" t="str">
        <f>IFERROR(IF(INDEX('Terms and Lists'!$M$1:$M$15,MATCH(F81,'Terms and Lists'!$K$1:$K$14,0))=1,"C",""),"")</f>
        <v/>
      </c>
      <c r="H81" s="218"/>
      <c r="I81" s="45"/>
      <c r="J81" s="45"/>
    </row>
    <row r="82" spans="1:10" s="1" customFormat="1" ht="15" customHeight="1" x14ac:dyDescent="0.25">
      <c r="A82" s="113"/>
      <c r="B82" s="114" t="str">
        <f>VLOOKUP(F82,'Drug Portfolio Master'!$A:$Y,4,FALSE)</f>
        <v>EXTRA STRENGTH APAP ACETAMINOPHEN 500mg 2 TABLET (2PACK)</v>
      </c>
      <c r="C82" s="115" t="str">
        <f>IF(VLOOKUP(F82,'Drug Portfolio Master'!$A:$Y,5,FALSE)=0,"n/a",VLOOKUP(F82,'Drug Portfolio Master'!$A:$Y,5,FALSE))</f>
        <v>500mg</v>
      </c>
      <c r="D82" s="115" t="str">
        <f>IF(VLOOKUP(F82,'Drug Portfolio Master'!$A:$Y,6,FALSE)=0,"n/a",VLOOKUP(F82,'Drug Portfolio Master'!$A:$Y,6,FALSE))</f>
        <v>2 tablets</v>
      </c>
      <c r="E82" s="116" t="str">
        <f>VLOOKUP(F82,'Drug Portfolio Master'!$A:$Y,3,FALSE)</f>
        <v>47682-175-13</v>
      </c>
      <c r="F82" s="199">
        <v>1000760</v>
      </c>
      <c r="G82" t="str">
        <f>IFERROR(IF(INDEX('Terms and Lists'!$M$1:$M$15,MATCH(F82,'Terms and Lists'!$K$1:$K$14,0))=1,"C",""),"")</f>
        <v/>
      </c>
      <c r="H82" s="218"/>
      <c r="I82" s="45"/>
      <c r="J82" s="45"/>
    </row>
    <row r="83" spans="1:10" s="1" customFormat="1" ht="15" customHeight="1" x14ac:dyDescent="0.25">
      <c r="A83" s="113"/>
      <c r="B83" s="114" t="str">
        <f>VLOOKUP(F83,'Drug Portfolio Master'!$A:$Y,4,FALSE)</f>
        <v>FAMOTIDINE INJECTION, USP 20 mg/2mL 2mL VIAL</v>
      </c>
      <c r="C83" s="115" t="str">
        <f>IF(VLOOKUP(F83,'Drug Portfolio Master'!$A:$Y,5,FALSE)=0,"n/a",VLOOKUP(F83,'Drug Portfolio Master'!$A:$Y,5,FALSE))</f>
        <v>10mg/mL</v>
      </c>
      <c r="D83" s="115" t="str">
        <f>IF(VLOOKUP(F83,'Drug Portfolio Master'!$A:$Y,6,FALSE)=0,"n/a",VLOOKUP(F83,'Drug Portfolio Master'!$A:$Y,6,FALSE))</f>
        <v>2mL</v>
      </c>
      <c r="E83" s="116" t="str">
        <f>VLOOKUP(F83,'Drug Portfolio Master'!$A:$Y,3,FALSE)</f>
        <v>63323-739-12</v>
      </c>
      <c r="F83" s="199">
        <v>1012230</v>
      </c>
      <c r="G83" t="str">
        <f>IFERROR(IF(INDEX('Terms and Lists'!$M$1:$M$15,MATCH(F83,'Terms and Lists'!$K$1:$K$14,0))=1,"C",""),"")</f>
        <v>C</v>
      </c>
      <c r="H83" s="218"/>
      <c r="I83" s="45"/>
      <c r="J83" s="45"/>
    </row>
    <row r="84" spans="1:10" s="1" customFormat="1" ht="15" customHeight="1" x14ac:dyDescent="0.25">
      <c r="A84" s="113"/>
      <c r="B84" s="114" t="str">
        <f>VLOOKUP(F84,'Drug Portfolio Master'!$A:$Y,4,FALSE)</f>
        <v>FLUMAZENIL INJECTION, USP 0.5mg/5mL (0.1mg/mL) VIAL</v>
      </c>
      <c r="C84" s="115" t="str">
        <f>IF(VLOOKUP(F84,'Drug Portfolio Master'!$A:$Y,5,FALSE)=0,"n/a",VLOOKUP(F84,'Drug Portfolio Master'!$A:$Y,5,FALSE))</f>
        <v>0.5mg/5mL (0.1mg/mL)</v>
      </c>
      <c r="D84" s="115" t="str">
        <f>IF(VLOOKUP(F84,'Drug Portfolio Master'!$A:$Y,6,FALSE)=0,"n/a",VLOOKUP(F84,'Drug Portfolio Master'!$A:$Y,6,FALSE))</f>
        <v>5mL</v>
      </c>
      <c r="E84" s="116" t="str">
        <f>VLOOKUP(F84,'Drug Portfolio Master'!$A:$Y,3,FALSE)</f>
        <v>0143-9784-10</v>
      </c>
      <c r="F84" s="199">
        <v>1000570</v>
      </c>
      <c r="G84" t="str">
        <f>IFERROR(IF(INDEX('Terms and Lists'!$M$1:$M$15,MATCH(F84,'Terms and Lists'!$K$1:$K$14,0))=1,"C",""),"")</f>
        <v/>
      </c>
      <c r="H84" s="218"/>
      <c r="I84" s="45"/>
      <c r="J84" s="45"/>
    </row>
    <row r="85" spans="1:10" s="1" customFormat="1" ht="15" customHeight="1" x14ac:dyDescent="0.25">
      <c r="A85" s="113"/>
      <c r="B85" s="114" t="str">
        <f>VLOOKUP(F85,'Drug Portfolio Master'!$A:$Y,4,FALSE)</f>
        <v>FLUMAZENIL INJECTION, USP 1mg/10mL (0.1 mg/mL) VIAL</v>
      </c>
      <c r="C85" s="115" t="str">
        <f>IF(VLOOKUP(F85,'Drug Portfolio Master'!$A:$Y,5,FALSE)=0,"n/a",VLOOKUP(F85,'Drug Portfolio Master'!$A:$Y,5,FALSE))</f>
        <v>1mg/10mL (0.1 mg/mL)</v>
      </c>
      <c r="D85" s="115" t="str">
        <f>IF(VLOOKUP(F85,'Drug Portfolio Master'!$A:$Y,6,FALSE)=0,"n/a",VLOOKUP(F85,'Drug Portfolio Master'!$A:$Y,6,FALSE))</f>
        <v>10mL</v>
      </c>
      <c r="E85" s="116" t="str">
        <f>VLOOKUP(F85,'Drug Portfolio Master'!$A:$Y,3,FALSE)</f>
        <v>0143-9783-10</v>
      </c>
      <c r="F85" s="199">
        <v>1000560</v>
      </c>
      <c r="G85" t="str">
        <f>IFERROR(IF(INDEX('Terms and Lists'!$M$1:$M$15,MATCH(F85,'Terms and Lists'!$K$1:$K$14,0))=1,"C",""),"")</f>
        <v/>
      </c>
      <c r="H85" s="218"/>
      <c r="I85" s="45"/>
      <c r="J85" s="45"/>
    </row>
    <row r="86" spans="1:10" ht="15" customHeight="1" x14ac:dyDescent="0.25">
      <c r="A86" s="113"/>
      <c r="B86" s="114" t="str">
        <f>VLOOKUP(F86,'Drug Portfolio Master'!$A:$Y,4,FALSE)</f>
        <v>SENSORCAINE(R) (BUPIVACAINE HCI AND EPINEPHRINE INJECTION, USP) WITH EPINEPHRINE 1:200,000 (AS BITARTRATE) 0.25% 125mg per 50mL (2.5mg per mL) 50mL VIAL</v>
      </c>
      <c r="C86" s="115" t="str">
        <f>IF(VLOOKUP(F86,'Drug Portfolio Master'!$A:$Y,5,FALSE)=0,"n/a",VLOOKUP(F86,'Drug Portfolio Master'!$A:$Y,5,FALSE))</f>
        <v>2.5mg/mL</v>
      </c>
      <c r="D86" s="115" t="str">
        <f>IF(VLOOKUP(F86,'Drug Portfolio Master'!$A:$Y,6,FALSE)=0,"n/a",VLOOKUP(F86,'Drug Portfolio Master'!$A:$Y,6,FALSE))</f>
        <v>50mL</v>
      </c>
      <c r="E86" s="116" t="str">
        <f>VLOOKUP(F86,'Drug Portfolio Master'!$A:$Y,3,FALSE)</f>
        <v>63323-461-57</v>
      </c>
      <c r="F86" s="199">
        <v>1012080</v>
      </c>
      <c r="G86" t="str">
        <f>IFERROR(IF(INDEX('Terms and Lists'!$M$1:$M$15,MATCH(F86,'Terms and Lists'!$K$1:$K$14,0))=1,"C",""),"")</f>
        <v/>
      </c>
    </row>
    <row r="87" spans="1:10" ht="15" customHeight="1" x14ac:dyDescent="0.25">
      <c r="A87" s="113"/>
      <c r="B87" s="114" t="str">
        <f>VLOOKUP(F87,'Drug Portfolio Master'!$A:$Y,4,FALSE)</f>
        <v>SENSORCAINE(R) (BUPIVACAINE HCI AND EPINEPHRINE INJECTION, USP) WITH EPINEPHRINE 1:200,000 (AS BITARTRATE) 0.5% 250mg per 50mL (5mg per mL) 50mL VIAL</v>
      </c>
      <c r="C87" s="115" t="str">
        <f>IF(VLOOKUP(F87,'Drug Portfolio Master'!$A:$Y,5,FALSE)=0,"n/a",VLOOKUP(F87,'Drug Portfolio Master'!$A:$Y,5,FALSE))</f>
        <v>5mg/mL</v>
      </c>
      <c r="D87" s="115" t="str">
        <f>IF(VLOOKUP(F87,'Drug Portfolio Master'!$A:$Y,6,FALSE)=0,"n/a",VLOOKUP(F87,'Drug Portfolio Master'!$A:$Y,6,FALSE))</f>
        <v>50mL</v>
      </c>
      <c r="E87" s="116" t="str">
        <f>VLOOKUP(F87,'Drug Portfolio Master'!$A:$Y,3,FALSE)</f>
        <v>63323-463-57</v>
      </c>
      <c r="F87" s="199">
        <v>1012090</v>
      </c>
      <c r="G87" t="str">
        <f>IFERROR(IF(INDEX('Terms and Lists'!$M$1:$M$15,MATCH(F87,'Terms and Lists'!$K$1:$K$14,0))=1,"C",""),"")</f>
        <v/>
      </c>
    </row>
    <row r="88" spans="1:10" ht="15" customHeight="1" x14ac:dyDescent="0.25">
      <c r="A88" s="113"/>
      <c r="B88" s="114" t="str">
        <f>VLOOKUP(F88,'Drug Portfolio Master'!$A:$Y,4,FALSE)</f>
        <v>NESACAINE(R) (CHLOROPROCAINE HCI INJECTION, USP) 1% (300mg per 30mL) (10mg per mL) 30mL VIAL</v>
      </c>
      <c r="C88" s="115" t="str">
        <f>IF(VLOOKUP(F88,'Drug Portfolio Master'!$A:$Y,5,FALSE)=0,"n/a",VLOOKUP(F88,'Drug Portfolio Master'!$A:$Y,5,FALSE))</f>
        <v>10mg/mL</v>
      </c>
      <c r="D88" s="115" t="str">
        <f>IF(VLOOKUP(F88,'Drug Portfolio Master'!$A:$Y,6,FALSE)=0,"n/a",VLOOKUP(F88,'Drug Portfolio Master'!$A:$Y,6,FALSE))</f>
        <v>30mL</v>
      </c>
      <c r="E88" s="116" t="str">
        <f>VLOOKUP(F88,'Drug Portfolio Master'!$A:$Y,3,FALSE)</f>
        <v>63323-475-37</v>
      </c>
      <c r="F88" s="199">
        <v>1012100</v>
      </c>
      <c r="G88" t="str">
        <f>IFERROR(IF(INDEX('Terms and Lists'!$M$1:$M$15,MATCH(F88,'Terms and Lists'!$K$1:$K$14,0))=1,"C",""),"")</f>
        <v/>
      </c>
    </row>
    <row r="89" spans="1:10" ht="15" customHeight="1" x14ac:dyDescent="0.25">
      <c r="A89" s="113"/>
      <c r="B89" s="114" t="str">
        <f>VLOOKUP(F89,'Drug Portfolio Master'!$A:$Y,4,FALSE)</f>
        <v>NESACAINE® (CHLOROPROCAINE HCI INJECTION, USP) 2% (600mg per 30mL) (20mg per mL) 30mL VIAL</v>
      </c>
      <c r="C89" s="115" t="str">
        <f>IF(VLOOKUP(F89,'Drug Portfolio Master'!$A:$Y,5,FALSE)=0,"n/a",VLOOKUP(F89,'Drug Portfolio Master'!$A:$Y,5,FALSE))</f>
        <v>20mg/mL</v>
      </c>
      <c r="D89" s="115" t="str">
        <f>IF(VLOOKUP(F89,'Drug Portfolio Master'!$A:$Y,6,FALSE)=0,"n/a",VLOOKUP(F89,'Drug Portfolio Master'!$A:$Y,6,FALSE))</f>
        <v>30mL</v>
      </c>
      <c r="E89" s="116" t="str">
        <f>VLOOKUP(F89,'Drug Portfolio Master'!$A:$Y,3,FALSE)</f>
        <v>63323-476-37</v>
      </c>
      <c r="F89" s="199">
        <v>1012110</v>
      </c>
      <c r="G89" t="str">
        <f>IFERROR(IF(INDEX('Terms and Lists'!$M$1:$M$15,MATCH(F89,'Terms and Lists'!$K$1:$K$14,0))=1,"C",""),"")</f>
        <v/>
      </c>
    </row>
    <row r="90" spans="1:10" ht="15" customHeight="1" x14ac:dyDescent="0.25">
      <c r="A90" s="113"/>
      <c r="B90" s="114" t="str">
        <f>VLOOKUP(F90,'Drug Portfolio Master'!$A:$Y,4,FALSE)</f>
        <v>NESACAINE(R) -MPF (CHLOROPROCAINE HCI INJECTION, USP) 2% (400mg per 20mL) (20mg per mL) 20mL VIAL</v>
      </c>
      <c r="C90" s="115" t="str">
        <f>IF(VLOOKUP(F90,'Drug Portfolio Master'!$A:$Y,5,FALSE)=0,"n/a",VLOOKUP(F90,'Drug Portfolio Master'!$A:$Y,5,FALSE))</f>
        <v>20mg/mL</v>
      </c>
      <c r="D90" s="115" t="str">
        <f>IF(VLOOKUP(F90,'Drug Portfolio Master'!$A:$Y,6,FALSE)=0,"n/a",VLOOKUP(F90,'Drug Portfolio Master'!$A:$Y,6,FALSE))</f>
        <v>20mL</v>
      </c>
      <c r="E90" s="116" t="str">
        <f>VLOOKUP(F90,'Drug Portfolio Master'!$A:$Y,3,FALSE)</f>
        <v>63323-477-27</v>
      </c>
      <c r="F90" s="199">
        <v>1012120</v>
      </c>
      <c r="G90" t="str">
        <f>IFERROR(IF(INDEX('Terms and Lists'!$M$1:$M$15,MATCH(F90,'Terms and Lists'!$K$1:$K$14,0))=1,"C",""),"")</f>
        <v/>
      </c>
    </row>
    <row r="91" spans="1:10" ht="15" customHeight="1" x14ac:dyDescent="0.25">
      <c r="A91" s="113"/>
      <c r="B91" s="114" t="str">
        <f>VLOOKUP(F91,'Drug Portfolio Master'!$A:$Y,4,FALSE)</f>
        <v>XYLOCAINE® -MPF (LIDOCAINE HCI AND EPINEPHRINE INJECTION, USP) WITH EPINEPHRINE 1:200,000 1% 300mg per 30mL (10mg per mL) 30mL VIAL</v>
      </c>
      <c r="C91" s="115" t="str">
        <f>IF(VLOOKUP(F91,'Drug Portfolio Master'!$A:$Y,5,FALSE)=0,"n/a",VLOOKUP(F91,'Drug Portfolio Master'!$A:$Y,5,FALSE))</f>
        <v>10mg/mL</v>
      </c>
      <c r="D91" s="115" t="str">
        <f>IF(VLOOKUP(F91,'Drug Portfolio Master'!$A:$Y,6,FALSE)=0,"n/a",VLOOKUP(F91,'Drug Portfolio Master'!$A:$Y,6,FALSE))</f>
        <v>30mL</v>
      </c>
      <c r="E91" s="116" t="str">
        <f>VLOOKUP(F91,'Drug Portfolio Master'!$A:$Y,3,FALSE)</f>
        <v>63323-487-37</v>
      </c>
      <c r="F91" s="199">
        <v>1012370</v>
      </c>
      <c r="G91" t="str">
        <f>IFERROR(IF(INDEX('Terms and Lists'!$M$1:$M$15,MATCH(F91,'Terms and Lists'!$K$1:$K$14,0))=1,"C",""),"")</f>
        <v/>
      </c>
    </row>
    <row r="92" spans="1:10" ht="15" customHeight="1" x14ac:dyDescent="0.25">
      <c r="A92" s="113"/>
      <c r="B92" s="114" t="str">
        <f>VLOOKUP(F92,'Drug Portfolio Master'!$A:$Y,4,FALSE)</f>
        <v>HEPARIN SODIUM INJECTION, USP 50,000 USP UNITS PER 5mL (10,000 USP UNITS per mL) 5mL VIAL</v>
      </c>
      <c r="C92" s="115" t="str">
        <f>IF(VLOOKUP(F92,'Drug Portfolio Master'!$A:$Y,5,FALSE)=0,"n/a",VLOOKUP(F92,'Drug Portfolio Master'!$A:$Y,5,FALSE))</f>
        <v>10,000u/mL</v>
      </c>
      <c r="D92" s="115" t="str">
        <f>IF(VLOOKUP(F92,'Drug Portfolio Master'!$A:$Y,6,FALSE)=0,"n/a",VLOOKUP(F92,'Drug Portfolio Master'!$A:$Y,6,FALSE))</f>
        <v>5mL</v>
      </c>
      <c r="E92" s="116" t="str">
        <f>VLOOKUP(F92,'Drug Portfolio Master'!$A:$Y,3,FALSE)</f>
        <v>63323-542-14</v>
      </c>
      <c r="F92" s="199">
        <v>1012150</v>
      </c>
      <c r="G92" t="str">
        <f>IFERROR(IF(INDEX('Terms and Lists'!$M$1:$M$15,MATCH(F92,'Terms and Lists'!$K$1:$K$14,0))=1,"C",""),"")</f>
        <v/>
      </c>
    </row>
    <row r="93" spans="1:10" s="1" customFormat="1" ht="15" customHeight="1" x14ac:dyDescent="0.25">
      <c r="A93" s="113"/>
      <c r="B93" s="114" t="str">
        <f>VLOOKUP(F93,'Drug Portfolio Master'!$A:$Y,4,FALSE)</f>
        <v>FUROSEMIDE INJ., USP 20mg/2mL (10mg/mL) VIAL</v>
      </c>
      <c r="C93" s="115" t="str">
        <f>IF(VLOOKUP(F93,'Drug Portfolio Master'!$A:$Y,5,FALSE)=0,"n/a",VLOOKUP(F93,'Drug Portfolio Master'!$A:$Y,5,FALSE))</f>
        <v>20mg/2mL (10mg/mL)</v>
      </c>
      <c r="D93" s="115" t="str">
        <f>IF(VLOOKUP(F93,'Drug Portfolio Master'!$A:$Y,6,FALSE)=0,"n/a",VLOOKUP(F93,'Drug Portfolio Master'!$A:$Y,6,FALSE))</f>
        <v>2mL</v>
      </c>
      <c r="E93" s="116" t="str">
        <f>VLOOKUP(F93,'Drug Portfolio Master'!$A:$Y,3,FALSE)</f>
        <v>0409-6102-02</v>
      </c>
      <c r="F93" s="199">
        <v>1000310</v>
      </c>
      <c r="G93" t="str">
        <f>IFERROR(IF(INDEX('Terms and Lists'!$M$1:$M$15,MATCH(F93,'Terms and Lists'!$K$1:$K$14,0))=1,"C",""),"")</f>
        <v/>
      </c>
      <c r="H93" s="218"/>
      <c r="I93" s="45"/>
      <c r="J93" s="45"/>
    </row>
    <row r="94" spans="1:10" s="12" customFormat="1" ht="15.75" x14ac:dyDescent="0.25">
      <c r="A94" s="113"/>
      <c r="B94" s="114" t="str">
        <f>VLOOKUP(F94,'Drug Portfolio Master'!$A:$Y,4,FALSE)</f>
        <v>FUROSEMIDE INJECTION, USP 100mg PER 10mL (10mg PER mL) 10mL VIAL</v>
      </c>
      <c r="C94" s="115" t="str">
        <f>IF(VLOOKUP(F94,'Drug Portfolio Master'!$A:$Y,5,FALSE)=0,"n/a",VLOOKUP(F94,'Drug Portfolio Master'!$A:$Y,5,FALSE))</f>
        <v>10mg/mL</v>
      </c>
      <c r="D94" s="115" t="str">
        <f>IF(VLOOKUP(F94,'Drug Portfolio Master'!$A:$Y,6,FALSE)=0,"n/a",VLOOKUP(F94,'Drug Portfolio Master'!$A:$Y,6,FALSE))</f>
        <v>10mL</v>
      </c>
      <c r="E94" s="116" t="str">
        <f>VLOOKUP(F94,'Drug Portfolio Master'!$A:$Y,3,FALSE)</f>
        <v>63323-280-10</v>
      </c>
      <c r="F94" s="199">
        <v>1016570</v>
      </c>
      <c r="G94" t="str">
        <f>IFERROR(IF(INDEX('Terms and Lists'!$M$1:$M$15,MATCH(F94,'Terms and Lists'!$K$1:$K$14,0))=1,"C",""),"")</f>
        <v/>
      </c>
      <c r="H94" s="218"/>
    </row>
    <row r="95" spans="1:10" s="12" customFormat="1" ht="15.75" x14ac:dyDescent="0.25">
      <c r="A95" s="113"/>
      <c r="B95" s="114" t="str">
        <f>VLOOKUP(F95,'Drug Portfolio Master'!$A:$Y,4,FALSE)</f>
        <v>FUROSEMIDE INJECTION, USP 100mg/10mL (10mg/mL) 10mL VIAL</v>
      </c>
      <c r="C95" s="115" t="str">
        <f>IF(VLOOKUP(F95,'Drug Portfolio Master'!$A:$Y,5,FALSE)=0,"n/a",VLOOKUP(F95,'Drug Portfolio Master'!$A:$Y,5,FALSE))</f>
        <v>100mg (10mg/mL)</v>
      </c>
      <c r="D95" s="115" t="str">
        <f>IF(VLOOKUP(F95,'Drug Portfolio Master'!$A:$Y,6,FALSE)=0,"n/a",VLOOKUP(F95,'Drug Portfolio Master'!$A:$Y,6,FALSE))</f>
        <v>10mL</v>
      </c>
      <c r="E95" s="116" t="str">
        <f>VLOOKUP(F95,'Drug Portfolio Master'!$A:$Y,3,FALSE)</f>
        <v>0409-6102-10</v>
      </c>
      <c r="F95" s="199">
        <v>1000300</v>
      </c>
      <c r="G95" t="str">
        <f>IFERROR(IF(INDEX('Terms and Lists'!$M$1:$M$15,MATCH(F95,'Terms and Lists'!$K$1:$K$14,0))=1,"C",""),"")</f>
        <v/>
      </c>
      <c r="H95" s="218"/>
    </row>
    <row r="96" spans="1:10" s="12" customFormat="1" ht="15.75" x14ac:dyDescent="0.25">
      <c r="A96" s="113"/>
      <c r="B96" s="114" t="str">
        <f>VLOOKUP(F96,'Drug Portfolio Master'!$A:$Y,4,FALSE)</f>
        <v>FUROSEMIDE INJECTION, USP 40mg PER 4mL (10mg PER mL) 4mL VIAL</v>
      </c>
      <c r="C96" s="115" t="str">
        <f>IF(VLOOKUP(F96,'Drug Portfolio Master'!$A:$Y,5,FALSE)=0,"n/a",VLOOKUP(F96,'Drug Portfolio Master'!$A:$Y,5,FALSE))</f>
        <v>10mg/mL</v>
      </c>
      <c r="D96" s="115" t="str">
        <f>IF(VLOOKUP(F96,'Drug Portfolio Master'!$A:$Y,6,FALSE)=0,"n/a",VLOOKUP(F96,'Drug Portfolio Master'!$A:$Y,6,FALSE))</f>
        <v>4mL</v>
      </c>
      <c r="E96" s="116" t="str">
        <f>VLOOKUP(F96,'Drug Portfolio Master'!$A:$Y,3,FALSE)</f>
        <v>63323-280-04</v>
      </c>
      <c r="F96" s="199">
        <v>1016590</v>
      </c>
      <c r="G96" t="str">
        <f>IFERROR(IF(INDEX('Terms and Lists'!$M$1:$M$15,MATCH(F96,'Terms and Lists'!$K$1:$K$14,0))=1,"C",""),"")</f>
        <v/>
      </c>
      <c r="H96" s="218"/>
    </row>
    <row r="97" spans="1:8" s="12" customFormat="1" ht="15.75" x14ac:dyDescent="0.25">
      <c r="A97" s="113"/>
      <c r="B97" s="114" t="str">
        <f>VLOOKUP(F97,'Drug Portfolio Master'!$A:$Y,4,FALSE)</f>
        <v>FUROSEMIDE INJECTION, USP 40mg/4mL (10 mg/mL) 4mL VIAL</v>
      </c>
      <c r="C97" s="115" t="str">
        <f>IF(VLOOKUP(F97,'Drug Portfolio Master'!$A:$Y,5,FALSE)=0,"n/a",VLOOKUP(F97,'Drug Portfolio Master'!$A:$Y,5,FALSE))</f>
        <v>10mg/mL</v>
      </c>
      <c r="D97" s="115" t="str">
        <f>IF(VLOOKUP(F97,'Drug Portfolio Master'!$A:$Y,6,FALSE)=0,"n/a",VLOOKUP(F97,'Drug Portfolio Master'!$A:$Y,6,FALSE))</f>
        <v>4mL</v>
      </c>
      <c r="E97" s="116" t="str">
        <f>VLOOKUP(F97,'Drug Portfolio Master'!$A:$Y,3,FALSE)</f>
        <v>0409-6102-04</v>
      </c>
      <c r="F97" s="199">
        <v>1010090</v>
      </c>
      <c r="G97" t="str">
        <f>IFERROR(IF(INDEX('Terms and Lists'!$M$1:$M$15,MATCH(F97,'Terms and Lists'!$K$1:$K$14,0))=1,"C",""),"")</f>
        <v/>
      </c>
      <c r="H97" s="218"/>
    </row>
    <row r="98" spans="1:8" s="12" customFormat="1" ht="15.75" x14ac:dyDescent="0.25">
      <c r="A98" s="113"/>
      <c r="B98" s="114" t="str">
        <f>VLOOKUP(F98,'Drug Portfolio Master'!$A:$Y,4,FALSE)</f>
        <v>GLUTOSE15(TM) 15g</v>
      </c>
      <c r="C98" s="115" t="str">
        <f>IF(VLOOKUP(F98,'Drug Portfolio Master'!$A:$Y,5,FALSE)=0,"n/a",VLOOKUP(F98,'Drug Portfolio Master'!$A:$Y,5,FALSE))</f>
        <v>n/a</v>
      </c>
      <c r="D98" s="115" t="str">
        <f>IF(VLOOKUP(F98,'Drug Portfolio Master'!$A:$Y,6,FALSE)=0,"n/a",VLOOKUP(F98,'Drug Portfolio Master'!$A:$Y,6,FALSE))</f>
        <v>15g</v>
      </c>
      <c r="E98" s="116" t="str">
        <f>VLOOKUP(F98,'Drug Portfolio Master'!$A:$Y,3,FALSE)</f>
        <v>00574-0069-30</v>
      </c>
      <c r="F98" s="199">
        <v>1011420</v>
      </c>
      <c r="G98" t="str">
        <f>IFERROR(IF(INDEX('Terms and Lists'!$M$1:$M$15,MATCH(F98,'Terms and Lists'!$K$1:$K$14,0))=1,"C",""),"")</f>
        <v/>
      </c>
      <c r="H98" s="218"/>
    </row>
    <row r="99" spans="1:8" s="12" customFormat="1" ht="15.75" x14ac:dyDescent="0.25">
      <c r="A99" s="113"/>
      <c r="B99" s="114" t="str">
        <f>VLOOKUP(F99,'Drug Portfolio Master'!$A:$Y,4,FALSE)</f>
        <v>GLYCOPYRROLATE INJECTION, USP 0.2mg/mL CONTAINS BENZYL ALCOHOL 1mL VIAL</v>
      </c>
      <c r="C99" s="115" t="str">
        <f>IF(VLOOKUP(F99,'Drug Portfolio Master'!$A:$Y,5,FALSE)=0,"n/a",VLOOKUP(F99,'Drug Portfolio Master'!$A:$Y,5,FALSE))</f>
        <v>0.2mg/mL</v>
      </c>
      <c r="D99" s="115" t="str">
        <f>IF(VLOOKUP(F99,'Drug Portfolio Master'!$A:$Y,6,FALSE)=0,"n/a",VLOOKUP(F99,'Drug Portfolio Master'!$A:$Y,6,FALSE))</f>
        <v>1mL</v>
      </c>
      <c r="E99" s="116" t="str">
        <f>VLOOKUP(F99,'Drug Portfolio Master'!$A:$Y,3,FALSE)</f>
        <v>0143-9682-25</v>
      </c>
      <c r="F99" s="199">
        <v>1013070</v>
      </c>
      <c r="G99" t="str">
        <f>IFERROR(IF(INDEX('Terms and Lists'!$M$1:$M$15,MATCH(F99,'Terms and Lists'!$K$1:$K$14,0))=1,"C",""),"")</f>
        <v/>
      </c>
      <c r="H99" s="218"/>
    </row>
    <row r="100" spans="1:8" s="12" customFormat="1" ht="15.75" x14ac:dyDescent="0.25">
      <c r="A100" s="113"/>
      <c r="B100" s="114" t="str">
        <f>VLOOKUP(F100,'Drug Portfolio Master'!$A:$Y,4,FALSE)</f>
        <v>GLYCOPYRROLATE INJECTION, USP 1mg/5mL (0.2mg/mL) 5mL VIAL</v>
      </c>
      <c r="C100" s="115" t="str">
        <f>IF(VLOOKUP(F100,'Drug Portfolio Master'!$A:$Y,5,FALSE)=0,"n/a",VLOOKUP(F100,'Drug Portfolio Master'!$A:$Y,5,FALSE))</f>
        <v>0.2mg/mL</v>
      </c>
      <c r="D100" s="115" t="str">
        <f>IF(VLOOKUP(F100,'Drug Portfolio Master'!$A:$Y,6,FALSE)=0,"n/a",VLOOKUP(F100,'Drug Portfolio Master'!$A:$Y,6,FALSE))</f>
        <v>5mL</v>
      </c>
      <c r="E100" s="116" t="str">
        <f>VLOOKUP(F100,'Drug Portfolio Master'!$A:$Y,3,FALSE)</f>
        <v>0143-9680-25</v>
      </c>
      <c r="F100" s="199">
        <v>1018040</v>
      </c>
      <c r="G100" t="str">
        <f>IFERROR(IF(INDEX('Terms and Lists'!$M$1:$M$15,MATCH(F100,'Terms and Lists'!$K$1:$K$14,0))=1,"C",""),"")</f>
        <v/>
      </c>
      <c r="H100" s="218"/>
    </row>
    <row r="101" spans="1:8" s="12" customFormat="1" ht="15.75" x14ac:dyDescent="0.25">
      <c r="A101" s="113"/>
      <c r="B101" s="114" t="str">
        <f>VLOOKUP(F101,'Drug Portfolio Master'!$A:$Y,4,FALSE)</f>
        <v>HEPARIN SODIUM IN 0.45% SODIUM CHLORIDE INJECTION (100 USP UNITS/mL) 250 mL</v>
      </c>
      <c r="C101" s="115" t="str">
        <f>IF(VLOOKUP(F101,'Drug Portfolio Master'!$A:$Y,5,FALSE)=0,"n/a",VLOOKUP(F101,'Drug Portfolio Master'!$A:$Y,5,FALSE))</f>
        <v>100 USP UNITS/mL)</v>
      </c>
      <c r="D101" s="115" t="str">
        <f>IF(VLOOKUP(F101,'Drug Portfolio Master'!$A:$Y,6,FALSE)=0,"n/a",VLOOKUP(F101,'Drug Portfolio Master'!$A:$Y,6,FALSE))</f>
        <v>250 mL</v>
      </c>
      <c r="E101" s="116" t="str">
        <f>VLOOKUP(F101,'Drug Portfolio Master'!$A:$Y,3,FALSE)</f>
        <v>0409-7650-62</v>
      </c>
      <c r="F101" s="199">
        <v>1011890</v>
      </c>
      <c r="G101" t="str">
        <f>IFERROR(IF(INDEX('Terms and Lists'!$M$1:$M$15,MATCH(F101,'Terms and Lists'!$K$1:$K$14,0))=1,"C",""),"")</f>
        <v/>
      </c>
      <c r="H101" s="218"/>
    </row>
    <row r="102" spans="1:8" s="12" customFormat="1" ht="15.75" x14ac:dyDescent="0.25">
      <c r="A102" s="113"/>
      <c r="B102" s="114" t="str">
        <f>VLOOKUP(F102,'Drug Portfolio Master'!$A:$Y,4,FALSE)</f>
        <v>HEPARIN SODIUM INJECTION, USP 10,000 USP UNITS/mL 1mL VIAL</v>
      </c>
      <c r="C102" s="115" t="str">
        <f>IF(VLOOKUP(F102,'Drug Portfolio Master'!$A:$Y,5,FALSE)=0,"n/a",VLOOKUP(F102,'Drug Portfolio Master'!$A:$Y,5,FALSE))</f>
        <v>10,000 USP UNITS/mL</v>
      </c>
      <c r="D102" s="115" t="str">
        <f>IF(VLOOKUP(F102,'Drug Portfolio Master'!$A:$Y,6,FALSE)=0,"n/a",VLOOKUP(F102,'Drug Portfolio Master'!$A:$Y,6,FALSE))</f>
        <v>1mL</v>
      </c>
      <c r="E102" s="116" t="str">
        <f>VLOOKUP(F102,'Drug Portfolio Master'!$A:$Y,3,FALSE)</f>
        <v>63739-964-25</v>
      </c>
      <c r="F102" s="199">
        <v>1012540</v>
      </c>
      <c r="G102" t="str">
        <f>IFERROR(IF(INDEX('Terms and Lists'!$M$1:$M$15,MATCH(F102,'Terms and Lists'!$K$1:$K$14,0))=1,"C",""),"")</f>
        <v/>
      </c>
      <c r="H102" s="218"/>
    </row>
    <row r="103" spans="1:8" s="12" customFormat="1" ht="15.75" x14ac:dyDescent="0.25">
      <c r="A103" s="113"/>
      <c r="B103" s="114" t="str">
        <f>VLOOKUP(F103,'Drug Portfolio Master'!$A:$Y,4,FALSE)</f>
        <v>HYDRALAZINE HYDROCHLORIDE INJECTION, USP 20mg/mL 1mL VIAL</v>
      </c>
      <c r="C103" s="115" t="str">
        <f>IF(VLOOKUP(F103,'Drug Portfolio Master'!$A:$Y,5,FALSE)=0,"n/a",VLOOKUP(F103,'Drug Portfolio Master'!$A:$Y,5,FALSE))</f>
        <v>20mg/mL</v>
      </c>
      <c r="D103" s="115" t="str">
        <f>IF(VLOOKUP(F103,'Drug Portfolio Master'!$A:$Y,6,FALSE)=0,"n/a",VLOOKUP(F103,'Drug Portfolio Master'!$A:$Y,6,FALSE))</f>
        <v>1mL</v>
      </c>
      <c r="E103" s="116" t="str">
        <f>VLOOKUP(F103,'Drug Portfolio Master'!$A:$Y,3,FALSE)</f>
        <v>17478-934-10</v>
      </c>
      <c r="F103" s="199">
        <v>1012130</v>
      </c>
      <c r="G103" t="str">
        <f>IFERROR(IF(INDEX('Terms and Lists'!$M$1:$M$15,MATCH(F103,'Terms and Lists'!$K$1:$K$14,0))=1,"C",""),"")</f>
        <v/>
      </c>
      <c r="H103" s="218"/>
    </row>
    <row r="104" spans="1:8" s="12" customFormat="1" ht="15.75" x14ac:dyDescent="0.25">
      <c r="A104" s="113"/>
      <c r="B104" s="114" t="str">
        <f>VLOOKUP(F104,'Drug Portfolio Master'!$A:$Y,4,FALSE)</f>
        <v>HYLENEX® RECOMBINANT 1mL (HYALURONIDASE HUMAN INJECTION) 150 USP UNITS/mL 1mL VIAL</v>
      </c>
      <c r="C104" s="115" t="str">
        <f>IF(VLOOKUP(F104,'Drug Portfolio Master'!$A:$Y,5,FALSE)=0,"n/a",VLOOKUP(F104,'Drug Portfolio Master'!$A:$Y,5,FALSE))</f>
        <v>150 USP Units/mL</v>
      </c>
      <c r="D104" s="115" t="str">
        <f>IF(VLOOKUP(F104,'Drug Portfolio Master'!$A:$Y,6,FALSE)=0,"n/a",VLOOKUP(F104,'Drug Portfolio Master'!$A:$Y,6,FALSE))</f>
        <v>1mL</v>
      </c>
      <c r="E104" s="116" t="str">
        <f>VLOOKUP(F104,'Drug Portfolio Master'!$A:$Y,3,FALSE)</f>
        <v>18657-117-04</v>
      </c>
      <c r="F104" s="199">
        <v>1016120</v>
      </c>
      <c r="G104" t="str">
        <f>IFERROR(IF(INDEX('Terms and Lists'!$M$1:$M$15,MATCH(F104,'Terms and Lists'!$K$1:$K$14,0))=1,"C",""),"")</f>
        <v>C</v>
      </c>
      <c r="H104" s="218"/>
    </row>
    <row r="105" spans="1:8" s="12" customFormat="1" ht="15.75" x14ac:dyDescent="0.25">
      <c r="A105" s="113"/>
      <c r="B105" s="114" t="str">
        <f>VLOOKUP(F105,'Drug Portfolio Master'!$A:$Y,4,FALSE)</f>
        <v>INFANT 25% DEXTROSE INJECTION, USP 2.5g (250mg/mL) ANSYR SYR</v>
      </c>
      <c r="C105" s="115" t="str">
        <f>IF(VLOOKUP(F105,'Drug Portfolio Master'!$A:$Y,5,FALSE)=0,"n/a",VLOOKUP(F105,'Drug Portfolio Master'!$A:$Y,5,FALSE))</f>
        <v>2.5g (250mg/mL)</v>
      </c>
      <c r="D105" s="115" t="str">
        <f>IF(VLOOKUP(F105,'Drug Portfolio Master'!$A:$Y,6,FALSE)=0,"n/a",VLOOKUP(F105,'Drug Portfolio Master'!$A:$Y,6,FALSE))</f>
        <v>10mL</v>
      </c>
      <c r="E105" s="116" t="str">
        <f>VLOOKUP(F105,'Drug Portfolio Master'!$A:$Y,3,FALSE)</f>
        <v>0409-1775-10</v>
      </c>
      <c r="F105" s="199">
        <v>1000140</v>
      </c>
      <c r="G105" t="str">
        <f>IFERROR(IF(INDEX('Terms and Lists'!$M$1:$M$15,MATCH(F105,'Terms and Lists'!$K$1:$K$14,0))=1,"C",""),"")</f>
        <v/>
      </c>
      <c r="H105" s="218"/>
    </row>
    <row r="106" spans="1:8" s="12" customFormat="1" ht="15.75" x14ac:dyDescent="0.25">
      <c r="A106" s="113"/>
      <c r="B106" s="114" t="str">
        <f>VLOOKUP(F106,'Drug Portfolio Master'!$A:$Y,4,FALSE)</f>
        <v>KETOROLAC TROMETHAMINE INJ., USP 30mg/mL 1mL VIAL</v>
      </c>
      <c r="C106" s="115" t="str">
        <f>IF(VLOOKUP(F106,'Drug Portfolio Master'!$A:$Y,5,FALSE)=0,"n/a",VLOOKUP(F106,'Drug Portfolio Master'!$A:$Y,5,FALSE))</f>
        <v>30mg/mL</v>
      </c>
      <c r="D106" s="115" t="str">
        <f>IF(VLOOKUP(F106,'Drug Portfolio Master'!$A:$Y,6,FALSE)=0,"n/a",VLOOKUP(F106,'Drug Portfolio Master'!$A:$Y,6,FALSE))</f>
        <v>1mL</v>
      </c>
      <c r="E106" s="116" t="str">
        <f>VLOOKUP(F106,'Drug Portfolio Master'!$A:$Y,3,FALSE)</f>
        <v>0409-3795-01</v>
      </c>
      <c r="F106" s="199">
        <v>1008010</v>
      </c>
      <c r="G106" t="str">
        <f>IFERROR(IF(INDEX('Terms and Lists'!$M$1:$M$15,MATCH(F106,'Terms and Lists'!$K$1:$K$14,0))=1,"C",""),"")</f>
        <v/>
      </c>
      <c r="H106" s="218"/>
    </row>
    <row r="107" spans="1:8" s="12" customFormat="1" ht="15.75" x14ac:dyDescent="0.25">
      <c r="A107" s="113"/>
      <c r="B107" s="114" t="str">
        <f>VLOOKUP(F107,'Drug Portfolio Master'!$A:$Y,4,FALSE)</f>
        <v>KETOROLAC TROMETHAMINE INJ., USP 60mg/2mL (30mg/mL) 2mL VIAL</v>
      </c>
      <c r="C107" s="115" t="str">
        <f>IF(VLOOKUP(F107,'Drug Portfolio Master'!$A:$Y,5,FALSE)=0,"n/a",VLOOKUP(F107,'Drug Portfolio Master'!$A:$Y,5,FALSE))</f>
        <v>60mg/2mL</v>
      </c>
      <c r="D107" s="115" t="str">
        <f>IF(VLOOKUP(F107,'Drug Portfolio Master'!$A:$Y,6,FALSE)=0,"n/a",VLOOKUP(F107,'Drug Portfolio Master'!$A:$Y,6,FALSE))</f>
        <v>2mL</v>
      </c>
      <c r="E107" s="116" t="str">
        <f>VLOOKUP(F107,'Drug Portfolio Master'!$A:$Y,3,FALSE)</f>
        <v>0409-3796-01</v>
      </c>
      <c r="F107" s="199">
        <v>1008040</v>
      </c>
      <c r="G107" t="str">
        <f>IFERROR(IF(INDEX('Terms and Lists'!$M$1:$M$15,MATCH(F107,'Terms and Lists'!$K$1:$K$14,0))=1,"C",""),"")</f>
        <v/>
      </c>
      <c r="H107" s="218"/>
    </row>
    <row r="108" spans="1:8" s="12" customFormat="1" ht="15.75" x14ac:dyDescent="0.25">
      <c r="A108" s="113"/>
      <c r="B108" s="114" t="str">
        <f>VLOOKUP(F108,'Drug Portfolio Master'!$A:$Y,4,FALSE)</f>
        <v>LABETALOL HCl INJECTION, USP 100mg/20mL (5mg/mL) 20mL VIAL BOXED</v>
      </c>
      <c r="C108" s="115" t="str">
        <f>IF(VLOOKUP(F108,'Drug Portfolio Master'!$A:$Y,5,FALSE)=0,"n/a",VLOOKUP(F108,'Drug Portfolio Master'!$A:$Y,5,FALSE))</f>
        <v>5mg/mL</v>
      </c>
      <c r="D108" s="115" t="str">
        <f>IF(VLOOKUP(F108,'Drug Portfolio Master'!$A:$Y,6,FALSE)=0,"n/a",VLOOKUP(F108,'Drug Portfolio Master'!$A:$Y,6,FALSE))</f>
        <v>20mL</v>
      </c>
      <c r="E108" s="116" t="str">
        <f>VLOOKUP(F108,'Drug Portfolio Master'!$A:$Y,3,FALSE)</f>
        <v>0143-9622-01</v>
      </c>
      <c r="F108" s="199">
        <v>1018070</v>
      </c>
      <c r="G108" t="str">
        <f>IFERROR(IF(INDEX('Terms and Lists'!$M$1:$M$15,MATCH(F108,'Terms and Lists'!$K$1:$K$14,0))=1,"C",""),"")</f>
        <v/>
      </c>
      <c r="H108" s="218"/>
    </row>
    <row r="109" spans="1:8" s="12" customFormat="1" ht="15.75" x14ac:dyDescent="0.25">
      <c r="A109" s="113"/>
      <c r="B109" s="114" t="str">
        <f>VLOOKUP(F109,'Drug Portfolio Master'!$A:$Y,4,FALSE)</f>
        <v>LABETALOL HYDROCHLORIDE INJECTION, USP 100mg/20mL (5mg/mL) VIAL</v>
      </c>
      <c r="C109" s="115" t="str">
        <f>IF(VLOOKUP(F109,'Drug Portfolio Master'!$A:$Y,5,FALSE)=0,"n/a",VLOOKUP(F109,'Drug Portfolio Master'!$A:$Y,5,FALSE))</f>
        <v>100mg/20mL (5mg/mL)</v>
      </c>
      <c r="D109" s="115" t="str">
        <f>IF(VLOOKUP(F109,'Drug Portfolio Master'!$A:$Y,6,FALSE)=0,"n/a",VLOOKUP(F109,'Drug Portfolio Master'!$A:$Y,6,FALSE))</f>
        <v>20mL</v>
      </c>
      <c r="E109" s="116" t="str">
        <f>VLOOKUP(F109,'Drug Portfolio Master'!$A:$Y,3,FALSE)</f>
        <v>0409-2267-20</v>
      </c>
      <c r="F109" s="199">
        <v>1000320</v>
      </c>
      <c r="G109" t="str">
        <f>IFERROR(IF(INDEX('Terms and Lists'!$M$1:$M$15,MATCH(F109,'Terms and Lists'!$K$1:$K$14,0))=1,"C",""),"")</f>
        <v/>
      </c>
      <c r="H109" s="218"/>
    </row>
    <row r="110" spans="1:8" s="12" customFormat="1" ht="15.75" x14ac:dyDescent="0.25">
      <c r="A110" s="113"/>
      <c r="B110" s="114" t="str">
        <f>VLOOKUP(F110,'Drug Portfolio Master'!$A:$Y,4,FALSE)</f>
        <v>LACTATED RINGER'S AND 5% DEXTROSE INJECTION, USP 1000mL BAG</v>
      </c>
      <c r="C110" s="115" t="str">
        <f>IF(VLOOKUP(F110,'Drug Portfolio Master'!$A:$Y,5,FALSE)=0,"n/a",VLOOKUP(F110,'Drug Portfolio Master'!$A:$Y,5,FALSE))</f>
        <v>600mg/100mL</v>
      </c>
      <c r="D110" s="115" t="str">
        <f>IF(VLOOKUP(F110,'Drug Portfolio Master'!$A:$Y,6,FALSE)=0,"n/a",VLOOKUP(F110,'Drug Portfolio Master'!$A:$Y,6,FALSE))</f>
        <v>1000mL</v>
      </c>
      <c r="E110" s="116" t="str">
        <f>VLOOKUP(F110,'Drug Portfolio Master'!$A:$Y,3,FALSE)</f>
        <v>0990-7929-09</v>
      </c>
      <c r="F110" s="199">
        <v>1014210</v>
      </c>
      <c r="G110" t="str">
        <f>IFERROR(IF(INDEX('Terms and Lists'!$M$1:$M$15,MATCH(F110,'Terms and Lists'!$K$1:$K$14,0))=1,"C",""),"")</f>
        <v/>
      </c>
      <c r="H110" s="218"/>
    </row>
    <row r="111" spans="1:8" s="12" customFormat="1" ht="15.75" x14ac:dyDescent="0.25">
      <c r="A111" s="113"/>
      <c r="B111" s="114" t="str">
        <f>VLOOKUP(F111,'Drug Portfolio Master'!$A:$Y,4,FALSE)</f>
        <v>LACTATED RINGER'S INJECTION, USP 1000mL BAG</v>
      </c>
      <c r="C111" s="115" t="str">
        <f>IF(VLOOKUP(F111,'Drug Portfolio Master'!$A:$Y,5,FALSE)=0,"n/a",VLOOKUP(F111,'Drug Portfolio Master'!$A:$Y,5,FALSE))</f>
        <v>n/a</v>
      </c>
      <c r="D111" s="115" t="str">
        <f>IF(VLOOKUP(F111,'Drug Portfolio Master'!$A:$Y,6,FALSE)=0,"n/a",VLOOKUP(F111,'Drug Portfolio Master'!$A:$Y,6,FALSE))</f>
        <v>1000mL</v>
      </c>
      <c r="E111" s="116" t="str">
        <f>VLOOKUP(F111,'Drug Portfolio Master'!$A:$Y,3,FALSE)</f>
        <v>0990-7953-09</v>
      </c>
      <c r="F111" s="199">
        <v>1013810</v>
      </c>
      <c r="G111" t="str">
        <f>IFERROR(IF(INDEX('Terms and Lists'!$M$1:$M$15,MATCH(F111,'Terms and Lists'!$K$1:$K$14,0))=1,"C",""),"")</f>
        <v/>
      </c>
      <c r="H111" s="218"/>
    </row>
    <row r="112" spans="1:8" s="12" customFormat="1" ht="15.75" x14ac:dyDescent="0.25">
      <c r="A112" s="113"/>
      <c r="B112" s="114" t="str">
        <f>VLOOKUP(F112,'Drug Portfolio Master'!$A:$Y,4,FALSE)</f>
        <v>LIDOCAINE HCI 1% AND EPINEPHRINE 1:100,000 INJECTION USP 30mL VIAL</v>
      </c>
      <c r="C112" s="115">
        <f>IF(VLOOKUP(F112,'Drug Portfolio Master'!$A:$Y,5,FALSE)=0,"n/a",VLOOKUP(F112,'Drug Portfolio Master'!$A:$Y,5,FALSE))</f>
        <v>0.01</v>
      </c>
      <c r="D112" s="115" t="str">
        <f>IF(VLOOKUP(F112,'Drug Portfolio Master'!$A:$Y,6,FALSE)=0,"n/a",VLOOKUP(F112,'Drug Portfolio Master'!$A:$Y,6,FALSE))</f>
        <v>30mL</v>
      </c>
      <c r="E112" s="116" t="str">
        <f>VLOOKUP(F112,'Drug Portfolio Master'!$A:$Y,3,FALSE)</f>
        <v>0409-3178-02</v>
      </c>
      <c r="F112" s="199">
        <v>1011930</v>
      </c>
      <c r="G112" t="str">
        <f>IFERROR(IF(INDEX('Terms and Lists'!$M$1:$M$15,MATCH(F112,'Terms and Lists'!$K$1:$K$14,0))=1,"C",""),"")</f>
        <v/>
      </c>
      <c r="H112" s="218"/>
    </row>
    <row r="113" spans="1:8" s="12" customFormat="1" ht="15.75" x14ac:dyDescent="0.25">
      <c r="A113" s="113"/>
      <c r="B113" s="114" t="str">
        <f>VLOOKUP(F113,'Drug Portfolio Master'!$A:$Y,4,FALSE)</f>
        <v>LIDOCAINE HCI 1% AND EPINEPHRINE 1:100,000 INJECTION USP 50mL VIAL</v>
      </c>
      <c r="C113" s="115">
        <f>IF(VLOOKUP(F113,'Drug Portfolio Master'!$A:$Y,5,FALSE)=0,"n/a",VLOOKUP(F113,'Drug Portfolio Master'!$A:$Y,5,FALSE))</f>
        <v>0.01</v>
      </c>
      <c r="D113" s="115" t="str">
        <f>IF(VLOOKUP(F113,'Drug Portfolio Master'!$A:$Y,6,FALSE)=0,"n/a",VLOOKUP(F113,'Drug Portfolio Master'!$A:$Y,6,FALSE))</f>
        <v>50mL</v>
      </c>
      <c r="E113" s="116" t="str">
        <f>VLOOKUP(F113,'Drug Portfolio Master'!$A:$Y,3,FALSE)</f>
        <v>0409-3178-03</v>
      </c>
      <c r="F113" s="199">
        <v>1011860</v>
      </c>
      <c r="G113" t="str">
        <f>IFERROR(IF(INDEX('Terms and Lists'!$M$1:$M$15,MATCH(F113,'Terms and Lists'!$K$1:$K$14,0))=1,"C",""),"")</f>
        <v/>
      </c>
      <c r="H113" s="218"/>
    </row>
    <row r="114" spans="1:8" s="12" customFormat="1" ht="15.75" x14ac:dyDescent="0.25">
      <c r="A114" s="113"/>
      <c r="B114" s="114" t="str">
        <f>VLOOKUP(F114,'Drug Portfolio Master'!$A:$Y,4,FALSE)</f>
        <v>LIDOCAINE HCI 1% AND EPINEPHRINE 1:100,000 INJECTION, USP 20mL VIAL</v>
      </c>
      <c r="C114" s="115" t="str">
        <f>IF(VLOOKUP(F114,'Drug Portfolio Master'!$A:$Y,5,FALSE)=0,"n/a",VLOOKUP(F114,'Drug Portfolio Master'!$A:$Y,5,FALSE))</f>
        <v>1% and 1:100,000</v>
      </c>
      <c r="D114" s="115" t="str">
        <f>IF(VLOOKUP(F114,'Drug Portfolio Master'!$A:$Y,6,FALSE)=0,"n/a",VLOOKUP(F114,'Drug Portfolio Master'!$A:$Y,6,FALSE))</f>
        <v>20mL</v>
      </c>
      <c r="E114" s="116" t="str">
        <f>VLOOKUP(F114,'Drug Portfolio Master'!$A:$Y,3,FALSE)</f>
        <v>0409-3178-01</v>
      </c>
      <c r="F114" s="199">
        <v>1000360</v>
      </c>
      <c r="G114" t="str">
        <f>IFERROR(IF(INDEX('Terms and Lists'!$M$1:$M$15,MATCH(F114,'Terms and Lists'!$K$1:$K$14,0))=1,"C",""),"")</f>
        <v/>
      </c>
      <c r="H114" s="218"/>
    </row>
    <row r="115" spans="1:8" s="12" customFormat="1" ht="15.75" x14ac:dyDescent="0.25">
      <c r="A115" s="113"/>
      <c r="B115" s="114" t="str">
        <f>VLOOKUP(F115,'Drug Portfolio Master'!$A:$Y,4,FALSE)</f>
        <v>LIDOCAINE HCI AND 5% DEXTROSE INJECTION USP 2g (4mg/mL) 500mL BAG</v>
      </c>
      <c r="C115" s="115" t="str">
        <f>IF(VLOOKUP(F115,'Drug Portfolio Master'!$A:$Y,5,FALSE)=0,"n/a",VLOOKUP(F115,'Drug Portfolio Master'!$A:$Y,5,FALSE))</f>
        <v>2g (4mg/mL)</v>
      </c>
      <c r="D115" s="115" t="str">
        <f>IF(VLOOKUP(F115,'Drug Portfolio Master'!$A:$Y,6,FALSE)=0,"n/a",VLOOKUP(F115,'Drug Portfolio Master'!$A:$Y,6,FALSE))</f>
        <v>500mL</v>
      </c>
      <c r="E115" s="116" t="str">
        <f>VLOOKUP(F115,'Drug Portfolio Master'!$A:$Y,3,FALSE)</f>
        <v>0338-0409-03</v>
      </c>
      <c r="F115" s="199">
        <v>1008590</v>
      </c>
      <c r="G115" t="str">
        <f>IFERROR(IF(INDEX('Terms and Lists'!$M$1:$M$15,MATCH(F115,'Terms and Lists'!$K$1:$K$14,0))=1,"C",""),"")</f>
        <v/>
      </c>
      <c r="H115" s="218"/>
    </row>
    <row r="116" spans="1:8" s="12" customFormat="1" ht="15.75" x14ac:dyDescent="0.25">
      <c r="A116" s="113"/>
      <c r="B116" s="114" t="str">
        <f>VLOOKUP(F116,'Drug Portfolio Master'!$A:$Y,4,FALSE)</f>
        <v>LIDOCAINE HCI AND 5% DEXTROSE INJECTION USP, 2g (8mg/mL) 250mL BAG</v>
      </c>
      <c r="C116" s="115" t="str">
        <f>IF(VLOOKUP(F116,'Drug Portfolio Master'!$A:$Y,5,FALSE)=0,"n/a",VLOOKUP(F116,'Drug Portfolio Master'!$A:$Y,5,FALSE))</f>
        <v>0.8mg/mL</v>
      </c>
      <c r="D116" s="115" t="str">
        <f>IF(VLOOKUP(F116,'Drug Portfolio Master'!$A:$Y,6,FALSE)=0,"n/a",VLOOKUP(F116,'Drug Portfolio Master'!$A:$Y,6,FALSE))</f>
        <v>250mL</v>
      </c>
      <c r="E116" s="116" t="str">
        <f>VLOOKUP(F116,'Drug Portfolio Master'!$A:$Y,3,FALSE)</f>
        <v>0264-9598-20</v>
      </c>
      <c r="F116" s="199">
        <v>1016370</v>
      </c>
      <c r="G116" t="str">
        <f>IFERROR(IF(INDEX('Terms and Lists'!$M$1:$M$15,MATCH(F116,'Terms and Lists'!$K$1:$K$14,0))=1,"C",""),"")</f>
        <v/>
      </c>
      <c r="H116" s="218"/>
    </row>
    <row r="117" spans="1:8" s="12" customFormat="1" ht="15.75" x14ac:dyDescent="0.25">
      <c r="A117" s="113"/>
      <c r="B117" s="114" t="str">
        <f>VLOOKUP(F117,'Drug Portfolio Master'!$A:$Y,4,FALSE)</f>
        <v>LIDOCAINE HCI INJ., USP, 2% 100 mg per 5 mL 100 mg LUER-JET™ SYR</v>
      </c>
      <c r="C117" s="115" t="str">
        <f>IF(VLOOKUP(F117,'Drug Portfolio Master'!$A:$Y,5,FALSE)=0,"n/a",VLOOKUP(F117,'Drug Portfolio Master'!$A:$Y,5,FALSE))</f>
        <v>20 mg/1 mL</v>
      </c>
      <c r="D117" s="115" t="str">
        <f>IF(VLOOKUP(F117,'Drug Portfolio Master'!$A:$Y,6,FALSE)=0,"n/a",VLOOKUP(F117,'Drug Portfolio Master'!$A:$Y,6,FALSE))</f>
        <v>5 mL</v>
      </c>
      <c r="E117" s="116" t="str">
        <f>VLOOKUP(F117,'Drug Portfolio Master'!$A:$Y,3,FALSE)</f>
        <v>76329-3390-1</v>
      </c>
      <c r="F117" s="199">
        <v>1012400</v>
      </c>
      <c r="G117" t="str">
        <f>IFERROR(IF(INDEX('Terms and Lists'!$M$1:$M$15,MATCH(F117,'Terms and Lists'!$K$1:$K$14,0))=1,"C",""),"")</f>
        <v/>
      </c>
      <c r="H117" s="218"/>
    </row>
    <row r="118" spans="1:8" s="12" customFormat="1" ht="15.75" x14ac:dyDescent="0.25">
      <c r="A118" s="113"/>
      <c r="B118" s="114" t="str">
        <f>VLOOKUP(F118,'Drug Portfolio Master'!$A:$Y,4,FALSE)</f>
        <v>LIDOCAINE HCI INJECTION USP 2% 100mg/5mL (20mg/mL) 5mL VIAL</v>
      </c>
      <c r="C118" s="115" t="str">
        <f>IF(VLOOKUP(F118,'Drug Portfolio Master'!$A:$Y,5,FALSE)=0,"n/a",VLOOKUP(F118,'Drug Portfolio Master'!$A:$Y,5,FALSE))</f>
        <v>20mg/mL</v>
      </c>
      <c r="D118" s="115" t="str">
        <f>IF(VLOOKUP(F118,'Drug Portfolio Master'!$A:$Y,6,FALSE)=0,"n/a",VLOOKUP(F118,'Drug Portfolio Master'!$A:$Y,6,FALSE))</f>
        <v>5mL</v>
      </c>
      <c r="E118" s="116" t="str">
        <f>VLOOKUP(F118,'Drug Portfolio Master'!$A:$Y,3,FALSE)</f>
        <v>55150-165-05</v>
      </c>
      <c r="F118" s="199">
        <v>1016170</v>
      </c>
      <c r="G118" t="str">
        <f>IFERROR(IF(INDEX('Terms and Lists'!$M$1:$M$15,MATCH(F118,'Terms and Lists'!$K$1:$K$14,0))=1,"C",""),"")</f>
        <v/>
      </c>
      <c r="H118" s="218"/>
    </row>
    <row r="119" spans="1:8" s="12" customFormat="1" ht="15.75" x14ac:dyDescent="0.25">
      <c r="A119" s="113"/>
      <c r="B119" s="114" t="str">
        <f>VLOOKUP(F119,'Drug Portfolio Master'!$A:$Y,4,FALSE)</f>
        <v>LIDOCAINE HCI INJECTION, USP 1% 50mg/5mL SYR</v>
      </c>
      <c r="C119" s="115" t="str">
        <f>IF(VLOOKUP(F119,'Drug Portfolio Master'!$A:$Y,5,FALSE)=0,"n/a",VLOOKUP(F119,'Drug Portfolio Master'!$A:$Y,5,FALSE))</f>
        <v>50mg/5mL</v>
      </c>
      <c r="D119" s="115" t="str">
        <f>IF(VLOOKUP(F119,'Drug Portfolio Master'!$A:$Y,6,FALSE)=0,"n/a",VLOOKUP(F119,'Drug Portfolio Master'!$A:$Y,6,FALSE))</f>
        <v>5mL</v>
      </c>
      <c r="E119" s="116" t="str">
        <f>VLOOKUP(F119,'Drug Portfolio Master'!$A:$Y,3,FALSE)</f>
        <v>0409-4904-34</v>
      </c>
      <c r="F119" s="199">
        <v>1000340</v>
      </c>
      <c r="G119" t="str">
        <f>IFERROR(IF(INDEX('Terms and Lists'!$M$1:$M$15,MATCH(F119,'Terms and Lists'!$K$1:$K$14,0))=1,"C",""),"")</f>
        <v/>
      </c>
      <c r="H119" s="218"/>
    </row>
    <row r="120" spans="1:8" s="12" customFormat="1" ht="15.75" x14ac:dyDescent="0.25">
      <c r="A120" s="113"/>
      <c r="B120" s="114" t="str">
        <f>VLOOKUP(F120,'Drug Portfolio Master'!$A:$Y,4,FALSE)</f>
        <v>LIDOCAINE HCI INJECTION, USP 2% (100 mg/5 mL) (20 mg/mL) 5mL VIAL</v>
      </c>
      <c r="C120" s="115" t="str">
        <f>IF(VLOOKUP(F120,'Drug Portfolio Master'!$A:$Y,5,FALSE)=0,"n/a",VLOOKUP(F120,'Drug Portfolio Master'!$A:$Y,5,FALSE))</f>
        <v>20 mg/mL</v>
      </c>
      <c r="D120" s="115" t="str">
        <f>IF(VLOOKUP(F120,'Drug Portfolio Master'!$A:$Y,6,FALSE)=0,"n/a",VLOOKUP(F120,'Drug Portfolio Master'!$A:$Y,6,FALSE))</f>
        <v>5 mL</v>
      </c>
      <c r="E120" s="116" t="str">
        <f>VLOOKUP(F120,'Drug Portfolio Master'!$A:$Y,3,FALSE)</f>
        <v>0143-9594-25</v>
      </c>
      <c r="F120" s="199">
        <v>1012350</v>
      </c>
      <c r="G120" t="str">
        <f>IFERROR(IF(INDEX('Terms and Lists'!$M$1:$M$15,MATCH(F120,'Terms and Lists'!$K$1:$K$14,0))=1,"C",""),"")</f>
        <v/>
      </c>
      <c r="H120" s="218"/>
    </row>
    <row r="121" spans="1:8" s="12" customFormat="1" ht="15.75" x14ac:dyDescent="0.25">
      <c r="A121" s="113"/>
      <c r="B121" s="114" t="str">
        <f>VLOOKUP(F121,'Drug Portfolio Master'!$A:$Y,4,FALSE)</f>
        <v>LIDOCAINE HCI INJECTION, USP 2% (100mg/5mL) (20mg/mL) 5mL VIAL</v>
      </c>
      <c r="C121" s="115" t="str">
        <f>IF(VLOOKUP(F121,'Drug Portfolio Master'!$A:$Y,5,FALSE)=0,"n/a",VLOOKUP(F121,'Drug Portfolio Master'!$A:$Y,5,FALSE))</f>
        <v>20mg/mL</v>
      </c>
      <c r="D121" s="115" t="str">
        <f>IF(VLOOKUP(F121,'Drug Portfolio Master'!$A:$Y,6,FALSE)=0,"n/a",VLOOKUP(F121,'Drug Portfolio Master'!$A:$Y,6,FALSE))</f>
        <v>5mL</v>
      </c>
      <c r="E121" s="116" t="str">
        <f>VLOOKUP(F121,'Drug Portfolio Master'!$A:$Y,3,FALSE)</f>
        <v>63323-208-05</v>
      </c>
      <c r="F121" s="199">
        <v>1012010</v>
      </c>
      <c r="G121" t="str">
        <f>IFERROR(IF(INDEX('Terms and Lists'!$M$1:$M$15,MATCH(F121,'Terms and Lists'!$K$1:$K$14,0))=1,"C",""),"")</f>
        <v/>
      </c>
      <c r="H121" s="218"/>
    </row>
    <row r="122" spans="1:8" s="12" customFormat="1" ht="15.75" x14ac:dyDescent="0.25">
      <c r="A122" s="113"/>
      <c r="B122" s="114" t="str">
        <f>VLOOKUP(F122,'Drug Portfolio Master'!$A:$Y,4,FALSE)</f>
        <v>LIDOCAINE HCI JELLY, USP, 2%, 100mg URO-JET</v>
      </c>
      <c r="C122" s="115" t="str">
        <f>IF(VLOOKUP(F122,'Drug Portfolio Master'!$A:$Y,5,FALSE)=0,"n/a",VLOOKUP(F122,'Drug Portfolio Master'!$A:$Y,5,FALSE))</f>
        <v>2% PER 5mL</v>
      </c>
      <c r="D122" s="115" t="str">
        <f>IF(VLOOKUP(F122,'Drug Portfolio Master'!$A:$Y,6,FALSE)=0,"n/a",VLOOKUP(F122,'Drug Portfolio Master'!$A:$Y,6,FALSE))</f>
        <v>5mL</v>
      </c>
      <c r="E122" s="116" t="str">
        <f>VLOOKUP(F122,'Drug Portfolio Master'!$A:$Y,3,FALSE)</f>
        <v>76329-3012-5</v>
      </c>
      <c r="F122" s="199">
        <v>1012160</v>
      </c>
      <c r="G122" t="str">
        <f>IFERROR(IF(INDEX('Terms and Lists'!$M$1:$M$15,MATCH(F122,'Terms and Lists'!$K$1:$K$14,0))=1,"C",""),"")</f>
        <v/>
      </c>
      <c r="H122" s="218"/>
    </row>
    <row r="123" spans="1:8" s="12" customFormat="1" ht="15.75" x14ac:dyDescent="0.25">
      <c r="A123" s="113"/>
      <c r="B123" s="114" t="str">
        <f>VLOOKUP(F123,'Drug Portfolio Master'!$A:$Y,4,FALSE)</f>
        <v>LIDOCAINE HCl 2% AND EPINEPHRINE 1:100,000 INJECTION, USP 30mL VIAL</v>
      </c>
      <c r="C123" s="115" t="str">
        <f>IF(VLOOKUP(F123,'Drug Portfolio Master'!$A:$Y,5,FALSE)=0,"n/a",VLOOKUP(F123,'Drug Portfolio Master'!$A:$Y,5,FALSE))</f>
        <v>2% &amp;1:100,000</v>
      </c>
      <c r="D123" s="115" t="str">
        <f>IF(VLOOKUP(F123,'Drug Portfolio Master'!$A:$Y,6,FALSE)=0,"n/a",VLOOKUP(F123,'Drug Portfolio Master'!$A:$Y,6,FALSE))</f>
        <v>30mL</v>
      </c>
      <c r="E123" s="116" t="str">
        <f>VLOOKUP(F123,'Drug Portfolio Master'!$A:$Y,3,FALSE)</f>
        <v>0409-3182-02</v>
      </c>
      <c r="F123" s="199">
        <v>1013630</v>
      </c>
      <c r="G123" t="str">
        <f>IFERROR(IF(INDEX('Terms and Lists'!$M$1:$M$15,MATCH(F123,'Terms and Lists'!$K$1:$K$14,0))=1,"C",""),"")</f>
        <v/>
      </c>
      <c r="H123" s="218"/>
    </row>
    <row r="124" spans="1:8" s="12" customFormat="1" ht="15.75" x14ac:dyDescent="0.25">
      <c r="A124" s="113"/>
      <c r="B124" s="114" t="str">
        <f>VLOOKUP(F124,'Drug Portfolio Master'!$A:$Y,4,FALSE)</f>
        <v>LIDOCAINE HCl 2% AND EPINEPHRINE 1:100,000 INJECTION, USP 50mL VIAL</v>
      </c>
      <c r="C124" s="115" t="str">
        <f>IF(VLOOKUP(F124,'Drug Portfolio Master'!$A:$Y,5,FALSE)=0,"n/a",VLOOKUP(F124,'Drug Portfolio Master'!$A:$Y,5,FALSE))</f>
        <v>2% &amp;1:100,000</v>
      </c>
      <c r="D124" s="115" t="str">
        <f>IF(VLOOKUP(F124,'Drug Portfolio Master'!$A:$Y,6,FALSE)=0,"n/a",VLOOKUP(F124,'Drug Portfolio Master'!$A:$Y,6,FALSE))</f>
        <v>50mL</v>
      </c>
      <c r="E124" s="116" t="str">
        <f>VLOOKUP(F124,'Drug Portfolio Master'!$A:$Y,3,FALSE)</f>
        <v>0409-3182-03</v>
      </c>
      <c r="F124" s="199">
        <v>1013640</v>
      </c>
      <c r="G124" t="str">
        <f>IFERROR(IF(INDEX('Terms and Lists'!$M$1:$M$15,MATCH(F124,'Terms and Lists'!$K$1:$K$14,0))=1,"C",""),"")</f>
        <v/>
      </c>
      <c r="H124" s="218"/>
    </row>
    <row r="125" spans="1:8" s="12" customFormat="1" ht="15.75" x14ac:dyDescent="0.25">
      <c r="A125" s="113"/>
      <c r="B125" s="114" t="str">
        <f>VLOOKUP(F125,'Drug Portfolio Master'!$A:$Y,4,FALSE)</f>
        <v>LIDOCAINE HCl INJECTION, USP 1% (50mg/5mL) (10mg/mL) 5 mL VIAL</v>
      </c>
      <c r="C125" s="115" t="str">
        <f>IF(VLOOKUP(F125,'Drug Portfolio Master'!$A:$Y,5,FALSE)=0,"n/a",VLOOKUP(F125,'Drug Portfolio Master'!$A:$Y,5,FALSE))</f>
        <v>10mg/mL</v>
      </c>
      <c r="D125" s="115" t="str">
        <f>IF(VLOOKUP(F125,'Drug Portfolio Master'!$A:$Y,6,FALSE)=0,"n/a",VLOOKUP(F125,'Drug Portfolio Master'!$A:$Y,6,FALSE))</f>
        <v>5mL</v>
      </c>
      <c r="E125" s="116" t="str">
        <f>VLOOKUP(F125,'Drug Portfolio Master'!$A:$Y,3,FALSE)</f>
        <v>0143-9595-25</v>
      </c>
      <c r="F125" s="199">
        <v>1012580</v>
      </c>
      <c r="G125" t="str">
        <f>IFERROR(IF(INDEX('Terms and Lists'!$M$1:$M$15,MATCH(F125,'Terms and Lists'!$K$1:$K$14,0))=1,"C",""),"")</f>
        <v/>
      </c>
      <c r="H125" s="218"/>
    </row>
    <row r="126" spans="1:8" s="12" customFormat="1" ht="15.75" x14ac:dyDescent="0.25">
      <c r="A126" s="113"/>
      <c r="B126" s="114" t="str">
        <f>VLOOKUP(F126,'Drug Portfolio Master'!$A:$Y,4,FALSE)</f>
        <v>MAGNESIUM SULFATE IN WATER FOR INJECTION (0.325 mEq Mg"/mL) 40mg/mL 2g TOTAL 50mL BAG</v>
      </c>
      <c r="C126" s="115" t="str">
        <f>IF(VLOOKUP(F126,'Drug Portfolio Master'!$A:$Y,5,FALSE)=0,"n/a",VLOOKUP(F126,'Drug Portfolio Master'!$A:$Y,5,FALSE))</f>
        <v>40mg/mL</v>
      </c>
      <c r="D126" s="115" t="str">
        <f>IF(VLOOKUP(F126,'Drug Portfolio Master'!$A:$Y,6,FALSE)=0,"n/a",VLOOKUP(F126,'Drug Portfolio Master'!$A:$Y,6,FALSE))</f>
        <v>50mL</v>
      </c>
      <c r="E126" s="116" t="str">
        <f>VLOOKUP(F126,'Drug Portfolio Master'!$A:$Y,3,FALSE)</f>
        <v>0409-6729-24</v>
      </c>
      <c r="F126" s="199">
        <v>1010230</v>
      </c>
      <c r="G126" t="str">
        <f>IFERROR(IF(INDEX('Terms and Lists'!$M$1:$M$15,MATCH(F126,'Terms and Lists'!$K$1:$K$14,0))=1,"C",""),"")</f>
        <v/>
      </c>
      <c r="H126" s="218"/>
    </row>
    <row r="127" spans="1:8" s="12" customFormat="1" ht="15.75" x14ac:dyDescent="0.25">
      <c r="A127" s="113"/>
      <c r="B127" s="114" t="str">
        <f>VLOOKUP(F127,'Drug Portfolio Master'!$A:$Y,4,FALSE)</f>
        <v>MAGNESIUM SULFATE INJECTION, USP 50% 1gram per 2mL (500mg per mL) 2mL VIAL</v>
      </c>
      <c r="C127" s="115" t="str">
        <f>IF(VLOOKUP(F127,'Drug Portfolio Master'!$A:$Y,5,FALSE)=0,"n/a",VLOOKUP(F127,'Drug Portfolio Master'!$A:$Y,5,FALSE))</f>
        <v>500mg/mL</v>
      </c>
      <c r="D127" s="115" t="str">
        <f>IF(VLOOKUP(F127,'Drug Portfolio Master'!$A:$Y,6,FALSE)=0,"n/a",VLOOKUP(F127,'Drug Portfolio Master'!$A:$Y,6,FALSE))</f>
        <v>2mL</v>
      </c>
      <c r="E127" s="116" t="str">
        <f>VLOOKUP(F127,'Drug Portfolio Master'!$A:$Y,3,FALSE)</f>
        <v>63323-064-03</v>
      </c>
      <c r="F127" s="199">
        <v>1011950</v>
      </c>
      <c r="G127" t="str">
        <f>IFERROR(IF(INDEX('Terms and Lists'!$M$1:$M$15,MATCH(F127,'Terms and Lists'!$K$1:$K$14,0))=1,"C",""),"")</f>
        <v/>
      </c>
      <c r="H127" s="218"/>
    </row>
    <row r="128" spans="1:8" s="12" customFormat="1" ht="15.75" x14ac:dyDescent="0.25">
      <c r="A128" s="113"/>
      <c r="B128" s="114" t="str">
        <f>VLOOKUP(F128,'Drug Portfolio Master'!$A:$Y,4,FALSE)</f>
        <v>MAGNESIUM SULFATE INJECTION, USP 50% 5 grams per 10mL (500 mg per mL) 10mL VIAL</v>
      </c>
      <c r="C128" s="115" t="str">
        <f>IF(VLOOKUP(F128,'Drug Portfolio Master'!$A:$Y,5,FALSE)=0,"n/a",VLOOKUP(F128,'Drug Portfolio Master'!$A:$Y,5,FALSE))</f>
        <v>500 mg per mL</v>
      </c>
      <c r="D128" s="115" t="str">
        <f>IF(VLOOKUP(F128,'Drug Portfolio Master'!$A:$Y,6,FALSE)=0,"n/a",VLOOKUP(F128,'Drug Portfolio Master'!$A:$Y,6,FALSE))</f>
        <v>10mL</v>
      </c>
      <c r="E128" s="116" t="str">
        <f>VLOOKUP(F128,'Drug Portfolio Master'!$A:$Y,3,FALSE)</f>
        <v>63323-064-11</v>
      </c>
      <c r="F128" s="199">
        <v>1012710</v>
      </c>
      <c r="G128" t="str">
        <f>IFERROR(IF(INDEX('Terms and Lists'!$M$1:$M$15,MATCH(F128,'Terms and Lists'!$K$1:$K$14,0))=1,"C",""),"")</f>
        <v/>
      </c>
      <c r="H128" s="218"/>
    </row>
    <row r="129" spans="1:8" s="12" customFormat="1" ht="15.75" x14ac:dyDescent="0.25">
      <c r="A129" s="113"/>
      <c r="B129" s="114" t="str">
        <f>VLOOKUP(F129,'Drug Portfolio Master'!$A:$Y,4,FALSE)</f>
        <v>METOCLOPRAMIDE INJECTION, USP 10 mg/2 Ml (5mg/mL) 2mL SYR</v>
      </c>
      <c r="C129" s="115" t="str">
        <f>IF(VLOOKUP(F129,'Drug Portfolio Master'!$A:$Y,5,FALSE)=0,"n/a",VLOOKUP(F129,'Drug Portfolio Master'!$A:$Y,5,FALSE))</f>
        <v>5mg/mL</v>
      </c>
      <c r="D129" s="115" t="str">
        <f>IF(VLOOKUP(F129,'Drug Portfolio Master'!$A:$Y,6,FALSE)=0,"n/a",VLOOKUP(F129,'Drug Portfolio Master'!$A:$Y,6,FALSE))</f>
        <v>2mL</v>
      </c>
      <c r="E129" s="116" t="str">
        <f>VLOOKUP(F129,'Drug Portfolio Master'!$A:$Y,3,FALSE)</f>
        <v>76045-101-20</v>
      </c>
      <c r="F129" s="199">
        <v>1012250</v>
      </c>
      <c r="G129" t="str">
        <f>IFERROR(IF(INDEX('Terms and Lists'!$M$1:$M$15,MATCH(F129,'Terms and Lists'!$K$1:$K$14,0))=1,"C",""),"")</f>
        <v/>
      </c>
      <c r="H129" s="218"/>
    </row>
    <row r="130" spans="1:8" s="12" customFormat="1" ht="15.75" x14ac:dyDescent="0.25">
      <c r="A130" s="113"/>
      <c r="B130" s="114" t="str">
        <f>VLOOKUP(F130,'Drug Portfolio Master'!$A:$Y,4,FALSE)</f>
        <v>METOPROLOL TARTRATE INJECTION, USP 5mg/5mL (1mg PER mL) 5mL VIAL</v>
      </c>
      <c r="C130" s="115" t="str">
        <f>IF(VLOOKUP(F130,'Drug Portfolio Master'!$A:$Y,5,FALSE)=0,"n/a",VLOOKUP(F130,'Drug Portfolio Master'!$A:$Y,5,FALSE))</f>
        <v>1mg/mL</v>
      </c>
      <c r="D130" s="115" t="str">
        <f>IF(VLOOKUP(F130,'Drug Portfolio Master'!$A:$Y,6,FALSE)=0,"n/a",VLOOKUP(F130,'Drug Portfolio Master'!$A:$Y,6,FALSE))</f>
        <v>5mL</v>
      </c>
      <c r="E130" s="116" t="str">
        <f>VLOOKUP(F130,'Drug Portfolio Master'!$A:$Y,3,FALSE)</f>
        <v>0409-1778-05</v>
      </c>
      <c r="F130" s="199">
        <v>1012980</v>
      </c>
      <c r="G130" t="str">
        <f>IFERROR(IF(INDEX('Terms and Lists'!$M$1:$M$15,MATCH(F130,'Terms and Lists'!$K$1:$K$14,0))=1,"C",""),"")</f>
        <v/>
      </c>
      <c r="H130" s="218"/>
    </row>
    <row r="131" spans="1:8" s="12" customFormat="1" ht="15.75" x14ac:dyDescent="0.25">
      <c r="A131" s="113"/>
      <c r="B131" s="114" t="str">
        <f>VLOOKUP(F131,'Drug Portfolio Master'!$A:$Y,4,FALSE)</f>
        <v>NALBUPHINE HCI INJ. 10mg/mL 10mL VIAL</v>
      </c>
      <c r="C131" s="115" t="str">
        <f>IF(VLOOKUP(F131,'Drug Portfolio Master'!$A:$Y,5,FALSE)=0,"n/a",VLOOKUP(F131,'Drug Portfolio Master'!$A:$Y,5,FALSE))</f>
        <v>10mg/mL</v>
      </c>
      <c r="D131" s="115" t="str">
        <f>IF(VLOOKUP(F131,'Drug Portfolio Master'!$A:$Y,6,FALSE)=0,"n/a",VLOOKUP(F131,'Drug Portfolio Master'!$A:$Y,6,FALSE))</f>
        <v>10mL</v>
      </c>
      <c r="E131" s="116" t="str">
        <f>VLOOKUP(F131,'Drug Portfolio Master'!$A:$Y,3,FALSE)</f>
        <v>0409-1464-01</v>
      </c>
      <c r="F131" s="199">
        <v>1011850</v>
      </c>
      <c r="G131" t="str">
        <f>IFERROR(IF(INDEX('Terms and Lists'!$M$1:$M$15,MATCH(F131,'Terms and Lists'!$K$1:$K$14,0))=1,"C",""),"")</f>
        <v/>
      </c>
      <c r="H131" s="218"/>
    </row>
    <row r="132" spans="1:8" s="12" customFormat="1" ht="15.75" x14ac:dyDescent="0.25">
      <c r="A132" s="113"/>
      <c r="B132" s="114" t="str">
        <f>VLOOKUP(F132,'Drug Portfolio Master'!$A:$Y,4,FALSE)</f>
        <v>NALOXONE HCl INJECTION, USP 0.4mg/mL 1mL VIAL</v>
      </c>
      <c r="C132" s="115" t="str">
        <f>IF(VLOOKUP(F132,'Drug Portfolio Master'!$A:$Y,5,FALSE)=0,"n/a",VLOOKUP(F132,'Drug Portfolio Master'!$A:$Y,5,FALSE))</f>
        <v>0.4mg/mL</v>
      </c>
      <c r="D132" s="115" t="str">
        <f>IF(VLOOKUP(F132,'Drug Portfolio Master'!$A:$Y,6,FALSE)=0,"n/a",VLOOKUP(F132,'Drug Portfolio Master'!$A:$Y,6,FALSE))</f>
        <v>1mL</v>
      </c>
      <c r="E132" s="116" t="str">
        <f>VLOOKUP(F132,'Drug Portfolio Master'!$A:$Y,3,FALSE)</f>
        <v>0409-1215-01</v>
      </c>
      <c r="F132" s="199">
        <v>1000450</v>
      </c>
      <c r="G132" t="str">
        <f>IFERROR(IF(INDEX('Terms and Lists'!$M$1:$M$15,MATCH(F132,'Terms and Lists'!$K$1:$K$14,0))=1,"C",""),"")</f>
        <v/>
      </c>
      <c r="H132" s="218"/>
    </row>
    <row r="133" spans="1:8" s="12" customFormat="1" ht="15.75" x14ac:dyDescent="0.25">
      <c r="A133" s="113"/>
      <c r="B133" s="114" t="str">
        <f>VLOOKUP(F133,'Drug Portfolio Master'!$A:$Y,4,FALSE)</f>
        <v>NALOXONE HYDROCHLORIDE INJ., USP (1mg/mL) 2mL SYR</v>
      </c>
      <c r="C133" s="115" t="str">
        <f>IF(VLOOKUP(F133,'Drug Portfolio Master'!$A:$Y,5,FALSE)=0,"n/a",VLOOKUP(F133,'Drug Portfolio Master'!$A:$Y,5,FALSE))</f>
        <v>1mg/mL</v>
      </c>
      <c r="D133" s="115" t="str">
        <f>IF(VLOOKUP(F133,'Drug Portfolio Master'!$A:$Y,6,FALSE)=0,"n/a",VLOOKUP(F133,'Drug Portfolio Master'!$A:$Y,6,FALSE))</f>
        <v>2mL</v>
      </c>
      <c r="E133" s="116" t="str">
        <f>VLOOKUP(F133,'Drug Portfolio Master'!$A:$Y,3,FALSE)</f>
        <v>76329-3369-01</v>
      </c>
      <c r="F133" s="199">
        <v>1000430</v>
      </c>
      <c r="G133" t="str">
        <f>IFERROR(IF(INDEX('Terms and Lists'!$M$1:$M$15,MATCH(F133,'Terms and Lists'!$K$1:$K$14,0))=1,"C",""),"")</f>
        <v/>
      </c>
      <c r="H133" s="218"/>
    </row>
    <row r="134" spans="1:8" s="12" customFormat="1" ht="15.75" x14ac:dyDescent="0.25">
      <c r="A134" s="113"/>
      <c r="B134" s="114" t="str">
        <f>VLOOKUP(F134,'Drug Portfolio Master'!$A:$Y,4,FALSE)</f>
        <v>NALOXONE HYDROCHLORIDE INJECTION, USP 0.4mg/mL 10mL VIAL</v>
      </c>
      <c r="C134" s="115" t="str">
        <f>IF(VLOOKUP(F134,'Drug Portfolio Master'!$A:$Y,5,FALSE)=0,"n/a",VLOOKUP(F134,'Drug Portfolio Master'!$A:$Y,5,FALSE))</f>
        <v>0.4mg/mL</v>
      </c>
      <c r="D134" s="115" t="str">
        <f>IF(VLOOKUP(F134,'Drug Portfolio Master'!$A:$Y,6,FALSE)=0,"n/a",VLOOKUP(F134,'Drug Portfolio Master'!$A:$Y,6,FALSE))</f>
        <v>10mL</v>
      </c>
      <c r="E134" s="116" t="str">
        <f>VLOOKUP(F134,'Drug Portfolio Master'!$A:$Y,3,FALSE)</f>
        <v>0409-1219-01</v>
      </c>
      <c r="F134" s="199">
        <v>1011800</v>
      </c>
      <c r="G134" t="str">
        <f>IFERROR(IF(INDEX('Terms and Lists'!$M$1:$M$15,MATCH(F134,'Terms and Lists'!$K$1:$K$14,0))=1,"C",""),"")</f>
        <v/>
      </c>
      <c r="H134" s="218"/>
    </row>
    <row r="135" spans="1:8" s="12" customFormat="1" ht="15.75" x14ac:dyDescent="0.25">
      <c r="A135" s="113"/>
      <c r="B135" s="114" t="str">
        <f>VLOOKUP(F135,'Drug Portfolio Master'!$A:$Y,4,FALSE)</f>
        <v>NALOXONE HYDROCHLORIDE INJECTION, USP 0.4mg/mL 1mL CARP</v>
      </c>
      <c r="C135" s="115" t="str">
        <f>IF(VLOOKUP(F135,'Drug Portfolio Master'!$A:$Y,5,FALSE)=0,"n/a",VLOOKUP(F135,'Drug Portfolio Master'!$A:$Y,5,FALSE))</f>
        <v>0.4mg/mL</v>
      </c>
      <c r="D135" s="115" t="str">
        <f>IF(VLOOKUP(F135,'Drug Portfolio Master'!$A:$Y,6,FALSE)=0,"n/a",VLOOKUP(F135,'Drug Portfolio Master'!$A:$Y,6,FALSE))</f>
        <v>1mL</v>
      </c>
      <c r="E135" s="116" t="str">
        <f>VLOOKUP(F135,'Drug Portfolio Master'!$A:$Y,3,FALSE)</f>
        <v>0409-1782-69</v>
      </c>
      <c r="F135" s="199">
        <v>1000420</v>
      </c>
      <c r="G135" t="str">
        <f>IFERROR(IF(INDEX('Terms and Lists'!$M$1:$M$15,MATCH(F135,'Terms and Lists'!$K$1:$K$14,0))=1,"C",""),"")</f>
        <v/>
      </c>
      <c r="H135" s="218"/>
    </row>
    <row r="136" spans="1:8" s="12" customFormat="1" ht="15.75" x14ac:dyDescent="0.25">
      <c r="A136" s="113"/>
      <c r="B136" s="114" t="str">
        <f>VLOOKUP(F136,'Drug Portfolio Master'!$A:$Y,4,FALSE)</f>
        <v>NALOXONE HYDROCHLORIDE INJECTION, USP 2mg PER 2mL (1mg/mL) 2mL SYR</v>
      </c>
      <c r="C136" s="115" t="str">
        <f>IF(VLOOKUP(F136,'Drug Portfolio Master'!$A:$Y,5,FALSE)=0,"n/a",VLOOKUP(F136,'Drug Portfolio Master'!$A:$Y,5,FALSE))</f>
        <v>1mg/mL</v>
      </c>
      <c r="D136" s="115" t="str">
        <f>IF(VLOOKUP(F136,'Drug Portfolio Master'!$A:$Y,6,FALSE)=0,"n/a",VLOOKUP(F136,'Drug Portfolio Master'!$A:$Y,6,FALSE))</f>
        <v>2mL</v>
      </c>
      <c r="E136" s="116" t="str">
        <f>VLOOKUP(F136,'Drug Portfolio Master'!$A:$Y,3,FALSE)</f>
        <v>55150-345-10</v>
      </c>
      <c r="F136" s="199">
        <v>1017790</v>
      </c>
      <c r="G136" t="str">
        <f>IFERROR(IF(INDEX('Terms and Lists'!$M$1:$M$15,MATCH(F136,'Terms and Lists'!$K$1:$K$14,0))=1,"C",""),"")</f>
        <v/>
      </c>
      <c r="H136" s="218"/>
    </row>
    <row r="137" spans="1:8" s="12" customFormat="1" ht="15.75" x14ac:dyDescent="0.25">
      <c r="A137" s="113"/>
      <c r="B137" s="114" t="str">
        <f>VLOOKUP(F137,'Drug Portfolio Master'!$A:$Y,4,FALSE)</f>
        <v>NARCAN NALOXONE HCI NASAL SPRAY 4mg/.1mL 2-PACK</v>
      </c>
      <c r="C137" s="115" t="str">
        <f>IF(VLOOKUP(F137,'Drug Portfolio Master'!$A:$Y,5,FALSE)=0,"n/a",VLOOKUP(F137,'Drug Portfolio Master'!$A:$Y,5,FALSE))</f>
        <v>4mg/.1mL</v>
      </c>
      <c r="D137" s="115" t="str">
        <f>IF(VLOOKUP(F137,'Drug Portfolio Master'!$A:$Y,6,FALSE)=0,"n/a",VLOOKUP(F137,'Drug Portfolio Master'!$A:$Y,6,FALSE))</f>
        <v>0.1mL 2pack</v>
      </c>
      <c r="E137" s="116" t="str">
        <f>VLOOKUP(F137,'Drug Portfolio Master'!$A:$Y,3,FALSE)</f>
        <v>69547-353-02</v>
      </c>
      <c r="F137" s="199">
        <v>1000440</v>
      </c>
      <c r="G137" t="str">
        <f>IFERROR(IF(INDEX('Terms and Lists'!$M$1:$M$15,MATCH(F137,'Terms and Lists'!$K$1:$K$14,0))=1,"C",""),"")</f>
        <v/>
      </c>
      <c r="H137" s="218"/>
    </row>
    <row r="138" spans="1:8" s="12" customFormat="1" ht="15.75" x14ac:dyDescent="0.25">
      <c r="A138" s="113"/>
      <c r="B138" s="114" t="str">
        <f>VLOOKUP(F138,'Drug Portfolio Master'!$A:$Y,4,FALSE)</f>
        <v>NARCAN NALOXONE HCI NASAL SPRAY 4mg/.1mL SINGLE UNBOXED</v>
      </c>
      <c r="C138" s="115" t="str">
        <f>IF(VLOOKUP(F138,'Drug Portfolio Master'!$A:$Y,5,FALSE)=0,"n/a",VLOOKUP(F138,'Drug Portfolio Master'!$A:$Y,5,FALSE))</f>
        <v>4mg/.1mL</v>
      </c>
      <c r="D138" s="115" t="str">
        <f>IF(VLOOKUP(F138,'Drug Portfolio Master'!$A:$Y,6,FALSE)=0,"n/a",VLOOKUP(F138,'Drug Portfolio Master'!$A:$Y,6,FALSE))</f>
        <v>0.1mL</v>
      </c>
      <c r="E138" s="116" t="str">
        <f>VLOOKUP(F138,'Drug Portfolio Master'!$A:$Y,3,FALSE)</f>
        <v>69547-353-02</v>
      </c>
      <c r="F138" s="199">
        <v>1010300</v>
      </c>
      <c r="G138" t="str">
        <f>IFERROR(IF(INDEX('Terms and Lists'!$M$1:$M$15,MATCH(F138,'Terms and Lists'!$K$1:$K$14,0))=1,"C",""),"")</f>
        <v/>
      </c>
      <c r="H138" s="218"/>
    </row>
    <row r="139" spans="1:8" s="12" customFormat="1" ht="15.75" x14ac:dyDescent="0.25">
      <c r="A139" s="113"/>
      <c r="B139" s="114" t="str">
        <f>VLOOKUP(F139,'Drug Portfolio Master'!$A:$Y,4,FALSE)</f>
        <v>NEXTERONE (AMIODARONE HCI) PREMIXED INJECTION 360mg/200mL (1.8mg/mL) 200mL BAG</v>
      </c>
      <c r="C139" s="115" t="str">
        <f>IF(VLOOKUP(F139,'Drug Portfolio Master'!$A:$Y,5,FALSE)=0,"n/a",VLOOKUP(F139,'Drug Portfolio Master'!$A:$Y,5,FALSE))</f>
        <v>1.8mg/mL</v>
      </c>
      <c r="D139" s="115" t="str">
        <f>IF(VLOOKUP(F139,'Drug Portfolio Master'!$A:$Y,6,FALSE)=0,"n/a",VLOOKUP(F139,'Drug Portfolio Master'!$A:$Y,6,FALSE))</f>
        <v>200mL</v>
      </c>
      <c r="E139" s="116" t="str">
        <f>VLOOKUP(F139,'Drug Portfolio Master'!$A:$Y,3,FALSE)</f>
        <v>43066-360-20</v>
      </c>
      <c r="F139" s="199">
        <v>1013010</v>
      </c>
      <c r="G139" t="str">
        <f>IFERROR(IF(INDEX('Terms and Lists'!$M$1:$M$15,MATCH(F139,'Terms and Lists'!$K$1:$K$14,0))=1,"C",""),"")</f>
        <v/>
      </c>
      <c r="H139" s="218"/>
    </row>
    <row r="140" spans="1:8" s="12" customFormat="1" ht="15.75" x14ac:dyDescent="0.25">
      <c r="A140" s="113"/>
      <c r="B140" s="114" t="str">
        <f>VLOOKUP(F140,'Drug Portfolio Master'!$A:$Y,4,FALSE)</f>
        <v>NICARDIPINE HYDROCHLORIDE INJECTION 25mg/10mL (2.5 mg/mL) 10mL VIAL</v>
      </c>
      <c r="C140" s="115" t="str">
        <f>IF(VLOOKUP(F140,'Drug Portfolio Master'!$A:$Y,5,FALSE)=0,"n/a",VLOOKUP(F140,'Drug Portfolio Master'!$A:$Y,5,FALSE))</f>
        <v>2.5mg/mL</v>
      </c>
      <c r="D140" s="115" t="str">
        <f>IF(VLOOKUP(F140,'Drug Portfolio Master'!$A:$Y,6,FALSE)=0,"n/a",VLOOKUP(F140,'Drug Portfolio Master'!$A:$Y,6,FALSE))</f>
        <v>10mL</v>
      </c>
      <c r="E140" s="116" t="str">
        <f>VLOOKUP(F140,'Drug Portfolio Master'!$A:$Y,3,FALSE)</f>
        <v>0143-9689-10</v>
      </c>
      <c r="F140" s="199">
        <v>1013020</v>
      </c>
      <c r="G140" t="str">
        <f>IFERROR(IF(INDEX('Terms and Lists'!$M$1:$M$15,MATCH(F140,'Terms and Lists'!$K$1:$K$14,0))=1,"C",""),"")</f>
        <v/>
      </c>
      <c r="H140" s="218"/>
    </row>
    <row r="141" spans="1:8" s="12" customFormat="1" ht="15.75" x14ac:dyDescent="0.25">
      <c r="A141" s="113"/>
      <c r="B141" s="114" t="str">
        <f>VLOOKUP(F141,'Drug Portfolio Master'!$A:$Y,4,FALSE)</f>
        <v>NITROGLYCERIN INJECTION, USP 50mg/10mL (5mg/mL) 10mL VIAL</v>
      </c>
      <c r="C141" s="115" t="str">
        <f>IF(VLOOKUP(F141,'Drug Portfolio Master'!$A:$Y,5,FALSE)=0,"n/a",VLOOKUP(F141,'Drug Portfolio Master'!$A:$Y,5,FALSE))</f>
        <v>50mg/10mL (5mg/mL)</v>
      </c>
      <c r="D141" s="115" t="str">
        <f>IF(VLOOKUP(F141,'Drug Portfolio Master'!$A:$Y,6,FALSE)=0,"n/a",VLOOKUP(F141,'Drug Portfolio Master'!$A:$Y,6,FALSE))</f>
        <v>10mL</v>
      </c>
      <c r="E141" s="116" t="str">
        <f>VLOOKUP(F141,'Drug Portfolio Master'!$A:$Y,3,FALSE)</f>
        <v>0517-4810-25</v>
      </c>
      <c r="F141" s="199">
        <v>1012240</v>
      </c>
      <c r="G141" t="str">
        <f>IFERROR(IF(INDEX('Terms and Lists'!$M$1:$M$15,MATCH(F141,'Terms and Lists'!$K$1:$K$14,0))=1,"C",""),"")</f>
        <v/>
      </c>
      <c r="H141" s="218"/>
    </row>
    <row r="142" spans="1:8" s="12" customFormat="1" ht="15.75" x14ac:dyDescent="0.25">
      <c r="A142" s="113"/>
      <c r="B142" s="114" t="str">
        <f>VLOOKUP(F142,'Drug Portfolio Master'!$A:$Y,4,FALSE)</f>
        <v>NITROGLYCERIN LINGUAL SPRAY 400 mcg PER SPRAY 60 METERED SPRAYS</v>
      </c>
      <c r="C142" s="115" t="str">
        <f>IF(VLOOKUP(F142,'Drug Portfolio Master'!$A:$Y,5,FALSE)=0,"n/a",VLOOKUP(F142,'Drug Portfolio Master'!$A:$Y,5,FALSE))</f>
        <v>400mcg per spray</v>
      </c>
      <c r="D142" s="115" t="str">
        <f>IF(VLOOKUP(F142,'Drug Portfolio Master'!$A:$Y,6,FALSE)=0,"n/a",VLOOKUP(F142,'Drug Portfolio Master'!$A:$Y,6,FALSE))</f>
        <v>4.9g</v>
      </c>
      <c r="E142" s="116" t="str">
        <f>VLOOKUP(F142,'Drug Portfolio Master'!$A:$Y,3,FALSE)</f>
        <v>28595-120-49</v>
      </c>
      <c r="F142" s="199">
        <v>1014290</v>
      </c>
      <c r="G142" t="str">
        <f>IFERROR(IF(INDEX('Terms and Lists'!$M$1:$M$15,MATCH(F142,'Terms and Lists'!$K$1:$K$14,0))=1,"C",""),"")</f>
        <v/>
      </c>
      <c r="H142" s="218"/>
    </row>
    <row r="143" spans="1:8" s="12" customFormat="1" ht="15.75" x14ac:dyDescent="0.25">
      <c r="A143" s="113"/>
      <c r="B143" s="114" t="str">
        <f>VLOOKUP(F143,'Drug Portfolio Master'!$A:$Y,4,FALSE)</f>
        <v>NITROGLYCERIN SUBLINGUAL TABLETS, USP 0.4mg/TABLET 25TABS</v>
      </c>
      <c r="C143" s="115" t="str">
        <f>IF(VLOOKUP(F143,'Drug Portfolio Master'!$A:$Y,5,FALSE)=0,"n/a",VLOOKUP(F143,'Drug Portfolio Master'!$A:$Y,5,FALSE))</f>
        <v>0.4mg/tablets</v>
      </c>
      <c r="D143" s="115" t="str">
        <f>IF(VLOOKUP(F143,'Drug Portfolio Master'!$A:$Y,6,FALSE)=0,"n/a",VLOOKUP(F143,'Drug Portfolio Master'!$A:$Y,6,FALSE))</f>
        <v>25 tablets</v>
      </c>
      <c r="E143" s="116" t="str">
        <f>VLOOKUP(F143,'Drug Portfolio Master'!$A:$Y,3,FALSE)</f>
        <v>43598-436-11</v>
      </c>
      <c r="F143" s="199">
        <v>1001140</v>
      </c>
      <c r="G143" t="str">
        <f>IFERROR(IF(INDEX('Terms and Lists'!$M$1:$M$15,MATCH(F143,'Terms and Lists'!$K$1:$K$14,0))=1,"C",""),"")</f>
        <v/>
      </c>
      <c r="H143" s="218"/>
    </row>
    <row r="144" spans="1:8" s="12" customFormat="1" ht="15.75" x14ac:dyDescent="0.25">
      <c r="A144" s="113"/>
      <c r="B144" s="114" t="str">
        <f>VLOOKUP(F144,'Drug Portfolio Master'!$A:$Y,4,FALSE)</f>
        <v>NOREPINEPHRINE BITARTRATE INJECTION, USP 4mg PER 4mL (1 mg/mL) 4mL VIAL</v>
      </c>
      <c r="C144" s="115" t="str">
        <f>IF(VLOOKUP(F144,'Drug Portfolio Master'!$A:$Y,5,FALSE)=0,"n/a",VLOOKUP(F144,'Drug Portfolio Master'!$A:$Y,5,FALSE))</f>
        <v>1mg/mL</v>
      </c>
      <c r="D144" s="115" t="str">
        <f>IF(VLOOKUP(F144,'Drug Portfolio Master'!$A:$Y,6,FALSE)=0,"n/a",VLOOKUP(F144,'Drug Portfolio Master'!$A:$Y,6,FALSE))</f>
        <v>4mL</v>
      </c>
      <c r="E144" s="116" t="str">
        <f>VLOOKUP(F144,'Drug Portfolio Master'!$A:$Y,3,FALSE)</f>
        <v>0143-9318-10</v>
      </c>
      <c r="F144" s="199">
        <v>1015820</v>
      </c>
      <c r="G144" t="str">
        <f>IFERROR(IF(INDEX('Terms and Lists'!$M$1:$M$15,MATCH(F144,'Terms and Lists'!$K$1:$K$14,0))=1,"C",""),"")</f>
        <v/>
      </c>
      <c r="H144" s="218"/>
    </row>
    <row r="145" spans="1:8" s="12" customFormat="1" ht="15.75" x14ac:dyDescent="0.25">
      <c r="A145" s="113"/>
      <c r="B145" s="114" t="str">
        <f>VLOOKUP(F145,'Drug Portfolio Master'!$A:$Y,4,FALSE)</f>
        <v>ONDANSETRON INJECTION, USP 40 mg/20 mL (2 mg/mL) 20 mL VIAL</v>
      </c>
      <c r="C145" s="115" t="str">
        <f>IF(VLOOKUP(F145,'Drug Portfolio Master'!$A:$Y,5,FALSE)=0,"n/a",VLOOKUP(F145,'Drug Portfolio Master'!$A:$Y,5,FALSE))</f>
        <v>2mg/mL</v>
      </c>
      <c r="D145" s="115" t="str">
        <f>IF(VLOOKUP(F145,'Drug Portfolio Master'!$A:$Y,6,FALSE)=0,"n/a",VLOOKUP(F145,'Drug Portfolio Master'!$A:$Y,6,FALSE))</f>
        <v>20mL</v>
      </c>
      <c r="E145" s="116" t="str">
        <f>VLOOKUP(F145,'Drug Portfolio Master'!$A:$Y,3,FALSE)</f>
        <v>63323-374-20</v>
      </c>
      <c r="F145" s="199">
        <v>1012070</v>
      </c>
      <c r="G145" t="str">
        <f>IFERROR(IF(INDEX('Terms and Lists'!$M$1:$M$15,MATCH(F145,'Terms and Lists'!$K$1:$K$14,0))=1,"C",""),"")</f>
        <v/>
      </c>
      <c r="H145" s="218"/>
    </row>
    <row r="146" spans="1:8" s="12" customFormat="1" ht="15.75" x14ac:dyDescent="0.25">
      <c r="A146" s="113"/>
      <c r="B146" s="114" t="str">
        <f>VLOOKUP(F146,'Drug Portfolio Master'!$A:$Y,4,FALSE)</f>
        <v>ONDANSETRON INJECTION, USP 4mg/2mL (2mg/mL) VIAL</v>
      </c>
      <c r="C146" s="115" t="str">
        <f>IF(VLOOKUP(F146,'Drug Portfolio Master'!$A:$Y,5,FALSE)=0,"n/a",VLOOKUP(F146,'Drug Portfolio Master'!$A:$Y,5,FALSE))</f>
        <v>4mg/2mL (2mg/mL)</v>
      </c>
      <c r="D146" s="115" t="str">
        <f>IF(VLOOKUP(F146,'Drug Portfolio Master'!$A:$Y,6,FALSE)=0,"n/a",VLOOKUP(F146,'Drug Portfolio Master'!$A:$Y,6,FALSE))</f>
        <v>2mL</v>
      </c>
      <c r="E146" s="116" t="str">
        <f>VLOOKUP(F146,'Drug Portfolio Master'!$A:$Y,3,FALSE)</f>
        <v>0641-6078-25</v>
      </c>
      <c r="F146" s="199">
        <v>1000480</v>
      </c>
      <c r="G146" t="str">
        <f>IFERROR(IF(INDEX('Terms and Lists'!$M$1:$M$15,MATCH(F146,'Terms and Lists'!$K$1:$K$14,0))=1,"C",""),"")</f>
        <v/>
      </c>
      <c r="H146" s="218"/>
    </row>
    <row r="147" spans="1:8" s="12" customFormat="1" ht="15.75" x14ac:dyDescent="0.25">
      <c r="A147" s="113"/>
      <c r="B147" s="114" t="str">
        <f>VLOOKUP(F147,'Drug Portfolio Master'!$A:$Y,4,FALSE)</f>
        <v>PHENYLEPHRINE HCI INJECTION, USP 10mg/mL 1mL VIAL</v>
      </c>
      <c r="C147" s="115" t="str">
        <f>IF(VLOOKUP(F147,'Drug Portfolio Master'!$A:$Y,5,FALSE)=0,"n/a",VLOOKUP(F147,'Drug Portfolio Master'!$A:$Y,5,FALSE))</f>
        <v>10mg/mL</v>
      </c>
      <c r="D147" s="115" t="str">
        <f>IF(VLOOKUP(F147,'Drug Portfolio Master'!$A:$Y,6,FALSE)=0,"n/a",VLOOKUP(F147,'Drug Portfolio Master'!$A:$Y,6,FALSE))</f>
        <v>1mL</v>
      </c>
      <c r="E147" s="116" t="str">
        <f>VLOOKUP(F147,'Drug Portfolio Master'!$A:$Y,3,FALSE)</f>
        <v>0641-6142-25</v>
      </c>
      <c r="F147" s="199">
        <v>1000520</v>
      </c>
      <c r="G147" t="str">
        <f>IFERROR(IF(INDEX('Terms and Lists'!$M$1:$M$15,MATCH(F147,'Terms and Lists'!$K$1:$K$14,0))=1,"C",""),"")</f>
        <v/>
      </c>
      <c r="H147" s="218"/>
    </row>
    <row r="148" spans="1:8" s="12" customFormat="1" ht="15.75" x14ac:dyDescent="0.25">
      <c r="A148" s="113"/>
      <c r="B148" s="114" t="str">
        <f>VLOOKUP(F148,'Drug Portfolio Master'!$A:$Y,4,FALSE)</f>
        <v>PHENYTOIN SODIUM INJ., USP 100mg/2mL (50mg/mL) VIAL</v>
      </c>
      <c r="C148" s="115" t="str">
        <f>IF(VLOOKUP(F148,'Drug Portfolio Master'!$A:$Y,5,FALSE)=0,"n/a",VLOOKUP(F148,'Drug Portfolio Master'!$A:$Y,5,FALSE))</f>
        <v>100mg/2mL (50mg/mL)</v>
      </c>
      <c r="D148" s="115" t="str">
        <f>IF(VLOOKUP(F148,'Drug Portfolio Master'!$A:$Y,6,FALSE)=0,"n/a",VLOOKUP(F148,'Drug Portfolio Master'!$A:$Y,6,FALSE))</f>
        <v>2mL</v>
      </c>
      <c r="E148" s="116" t="str">
        <f>VLOOKUP(F148,'Drug Portfolio Master'!$A:$Y,3,FALSE)</f>
        <v>0641-0493-25</v>
      </c>
      <c r="F148" s="199">
        <v>1000540</v>
      </c>
      <c r="G148" t="str">
        <f>IFERROR(IF(INDEX('Terms and Lists'!$M$1:$M$15,MATCH(F148,'Terms and Lists'!$K$1:$K$14,0))=1,"C",""),"")</f>
        <v/>
      </c>
      <c r="H148" s="218"/>
    </row>
    <row r="149" spans="1:8" s="12" customFormat="1" ht="15.75" x14ac:dyDescent="0.25">
      <c r="A149" s="113"/>
      <c r="B149" s="114" t="str">
        <f>VLOOKUP(F149,'Drug Portfolio Master'!$A:$Y,4,FALSE)</f>
        <v>PROCAINAMIDE HCI INJECTION, USP 1gram/10mL TOTAL (100mg/mL) 10mL VIAL</v>
      </c>
      <c r="C149" s="115" t="str">
        <f>IF(VLOOKUP(F149,'Drug Portfolio Master'!$A:$Y,5,FALSE)=0,"n/a",VLOOKUP(F149,'Drug Portfolio Master'!$A:$Y,5,FALSE))</f>
        <v>1gram/10mL TOTAL (100mg/mL)</v>
      </c>
      <c r="D149" s="115" t="str">
        <f>IF(VLOOKUP(F149,'Drug Portfolio Master'!$A:$Y,6,FALSE)=0,"n/a",VLOOKUP(F149,'Drug Portfolio Master'!$A:$Y,6,FALSE))</f>
        <v>10mL</v>
      </c>
      <c r="E149" s="116" t="str">
        <f>VLOOKUP(F149,'Drug Portfolio Master'!$A:$Y,3,FALSE)</f>
        <v>0409-1902-01</v>
      </c>
      <c r="F149" s="199">
        <v>1010070</v>
      </c>
      <c r="G149" t="str">
        <f>IFERROR(IF(INDEX('Terms and Lists'!$M$1:$M$15,MATCH(F149,'Terms and Lists'!$K$1:$K$14,0))=1,"C",""),"")</f>
        <v/>
      </c>
      <c r="H149" s="218"/>
    </row>
    <row r="150" spans="1:8" s="12" customFormat="1" ht="15.75" x14ac:dyDescent="0.25">
      <c r="A150" s="113"/>
      <c r="B150" s="114" t="str">
        <f>VLOOKUP(F150,'Drug Portfolio Master'!$A:$Y,4,FALSE)</f>
        <v>PROMETHAZINE HCI INJECTION, USP 25mg/mL 1mL VIAL</v>
      </c>
      <c r="C150" s="115" t="str">
        <f>IF(VLOOKUP(F150,'Drug Portfolio Master'!$A:$Y,5,FALSE)=0,"n/a",VLOOKUP(F150,'Drug Portfolio Master'!$A:$Y,5,FALSE))</f>
        <v>25mg/mL</v>
      </c>
      <c r="D150" s="115" t="str">
        <f>IF(VLOOKUP(F150,'Drug Portfolio Master'!$A:$Y,6,FALSE)=0,"n/a",VLOOKUP(F150,'Drug Portfolio Master'!$A:$Y,6,FALSE))</f>
        <v>1mL</v>
      </c>
      <c r="E150" s="116" t="str">
        <f>VLOOKUP(F150,'Drug Portfolio Master'!$A:$Y,3,FALSE)</f>
        <v>0641-0928-25</v>
      </c>
      <c r="F150" s="199">
        <v>1000500</v>
      </c>
      <c r="G150" t="str">
        <f>IFERROR(IF(INDEX('Terms and Lists'!$M$1:$M$15,MATCH(F150,'Terms and Lists'!$K$1:$K$14,0))=1,"C",""),"")</f>
        <v/>
      </c>
      <c r="H150" s="218"/>
    </row>
    <row r="151" spans="1:8" s="12" customFormat="1" ht="15.75" x14ac:dyDescent="0.25">
      <c r="A151" s="113"/>
      <c r="B151" s="114" t="str">
        <f>VLOOKUP(F151,'Drug Portfolio Master'!$A:$Y,4,FALSE)</f>
        <v>PROMETHAZINE HCI INJECTION, USP 50mg/mL 1mL AMPULE</v>
      </c>
      <c r="C151" s="115" t="str">
        <f>IF(VLOOKUP(F151,'Drug Portfolio Master'!$A:$Y,5,FALSE)=0,"n/a",VLOOKUP(F151,'Drug Portfolio Master'!$A:$Y,5,FALSE))</f>
        <v>50mg/mL</v>
      </c>
      <c r="D151" s="115" t="str">
        <f>IF(VLOOKUP(F151,'Drug Portfolio Master'!$A:$Y,6,FALSE)=0,"n/a",VLOOKUP(F151,'Drug Portfolio Master'!$A:$Y,6,FALSE))</f>
        <v>1mL</v>
      </c>
      <c r="E151" s="116" t="str">
        <f>VLOOKUP(F151,'Drug Portfolio Master'!$A:$Y,3,FALSE)</f>
        <v>0641-1496-35</v>
      </c>
      <c r="F151" s="199">
        <v>1000510</v>
      </c>
      <c r="G151" t="str">
        <f>IFERROR(IF(INDEX('Terms and Lists'!$M$1:$M$15,MATCH(F151,'Terms and Lists'!$K$1:$K$14,0))=1,"C",""),"")</f>
        <v/>
      </c>
      <c r="H151" s="218"/>
    </row>
    <row r="152" spans="1:8" s="12" customFormat="1" ht="15.75" x14ac:dyDescent="0.25">
      <c r="A152" s="113"/>
      <c r="B152" s="114" t="str">
        <f>VLOOKUP(F152,'Drug Portfolio Master'!$A:$Y,4,FALSE)</f>
        <v>PROPOFOL INJECTABLE EMULSION 1g/100mL (10mg/mL) 100mL VIAL</v>
      </c>
      <c r="C152" s="115" t="str">
        <f>IF(VLOOKUP(F152,'Drug Portfolio Master'!$A:$Y,5,FALSE)=0,"n/a",VLOOKUP(F152,'Drug Portfolio Master'!$A:$Y,5,FALSE))</f>
        <v>10mg/mL</v>
      </c>
      <c r="D152" s="115" t="str">
        <f>IF(VLOOKUP(F152,'Drug Portfolio Master'!$A:$Y,6,FALSE)=0,"n/a",VLOOKUP(F152,'Drug Portfolio Master'!$A:$Y,6,FALSE))</f>
        <v>100mL</v>
      </c>
      <c r="E152" s="116" t="str">
        <f>VLOOKUP(F152,'Drug Portfolio Master'!$A:$Y,3,FALSE)</f>
        <v>0409-4699-24</v>
      </c>
      <c r="F152" s="199">
        <v>1012900</v>
      </c>
      <c r="G152" t="str">
        <f>IFERROR(IF(INDEX('Terms and Lists'!$M$1:$M$15,MATCH(F152,'Terms and Lists'!$K$1:$K$14,0))=1,"C",""),"")</f>
        <v/>
      </c>
      <c r="H152" s="218"/>
    </row>
    <row r="153" spans="1:8" s="12" customFormat="1" ht="15.75" x14ac:dyDescent="0.25">
      <c r="A153" s="113"/>
      <c r="B153" s="114" t="str">
        <f>VLOOKUP(F153,'Drug Portfolio Master'!$A:$Y,4,FALSE)</f>
        <v>PROPOFOL INJECTABLE EMULSION 500mg/50mL (10mg/mL) 50mLVIAL</v>
      </c>
      <c r="C153" s="115" t="str">
        <f>IF(VLOOKUP(F153,'Drug Portfolio Master'!$A:$Y,5,FALSE)=0,"n/a",VLOOKUP(F153,'Drug Portfolio Master'!$A:$Y,5,FALSE))</f>
        <v>10mg/mL</v>
      </c>
      <c r="D153" s="115" t="str">
        <f>IF(VLOOKUP(F153,'Drug Portfolio Master'!$A:$Y,6,FALSE)=0,"n/a",VLOOKUP(F153,'Drug Portfolio Master'!$A:$Y,6,FALSE))</f>
        <v>50mL</v>
      </c>
      <c r="E153" s="116" t="str">
        <f>VLOOKUP(F153,'Drug Portfolio Master'!$A:$Y,3,FALSE)</f>
        <v>0409-4699-33</v>
      </c>
      <c r="F153" s="199">
        <v>1012910</v>
      </c>
      <c r="G153" t="str">
        <f>IFERROR(IF(INDEX('Terms and Lists'!$M$1:$M$15,MATCH(F153,'Terms and Lists'!$K$1:$K$14,0))=1,"C",""),"")</f>
        <v/>
      </c>
      <c r="H153" s="218"/>
    </row>
    <row r="154" spans="1:8" s="12" customFormat="1" ht="15.75" x14ac:dyDescent="0.25">
      <c r="A154" s="113"/>
      <c r="B154" s="114" t="str">
        <f>VLOOKUP(F154,'Drug Portfolio Master'!$A:$Y,4,FALSE)</f>
        <v>PROPRANOLOL HYDROCHLORIDE INJECTION, USP 1mg/mL 1mL VIAL</v>
      </c>
      <c r="C154" s="115" t="str">
        <f>IF(VLOOKUP(F154,'Drug Portfolio Master'!$A:$Y,5,FALSE)=0,"n/a",VLOOKUP(F154,'Drug Portfolio Master'!$A:$Y,5,FALSE))</f>
        <v>1mg/mL</v>
      </c>
      <c r="D154" s="115" t="str">
        <f>IF(VLOOKUP(F154,'Drug Portfolio Master'!$A:$Y,6,FALSE)=0,"n/a",VLOOKUP(F154,'Drug Portfolio Master'!$A:$Y,6,FALSE))</f>
        <v>1mL</v>
      </c>
      <c r="E154" s="116" t="str">
        <f>VLOOKUP(F154,'Drug Portfolio Master'!$A:$Y,3,FALSE)</f>
        <v>0143-9872-10</v>
      </c>
      <c r="F154" s="199">
        <v>1010110</v>
      </c>
      <c r="G154" t="str">
        <f>IFERROR(IF(INDEX('Terms and Lists'!$M$1:$M$15,MATCH(F154,'Terms and Lists'!$K$1:$K$14,0))=1,"C",""),"")</f>
        <v/>
      </c>
      <c r="H154" s="218"/>
    </row>
    <row r="155" spans="1:8" s="12" customFormat="1" ht="15.75" x14ac:dyDescent="0.25">
      <c r="A155" s="113"/>
      <c r="B155" s="114" t="str">
        <f>VLOOKUP(F155,'Drug Portfolio Master'!$A:$Y,4,FALSE)</f>
        <v>ROCURONIUM BROMIDE INJECTION 100mg PER 10mL (10mg/mL) 10mL VIAL</v>
      </c>
      <c r="C155" s="115" t="str">
        <f>IF(VLOOKUP(F155,'Drug Portfolio Master'!$A:$Y,5,FALSE)=0,"n/a",VLOOKUP(F155,'Drug Portfolio Master'!$A:$Y,5,FALSE))</f>
        <v>10mg/mL</v>
      </c>
      <c r="D155" s="115" t="str">
        <f>IF(VLOOKUP(F155,'Drug Portfolio Master'!$A:$Y,6,FALSE)=0,"n/a",VLOOKUP(F155,'Drug Portfolio Master'!$A:$Y,6,FALSE))</f>
        <v>10mL</v>
      </c>
      <c r="E155" s="116" t="str">
        <f>VLOOKUP(F155,'Drug Portfolio Master'!$A:$Y,3,FALSE)</f>
        <v>55150-226-10</v>
      </c>
      <c r="F155" s="199">
        <v>1016200</v>
      </c>
      <c r="G155" t="str">
        <f>IFERROR(IF(INDEX('Terms and Lists'!$M$1:$M$15,MATCH(F155,'Terms and Lists'!$K$1:$K$14,0))=1,"C",""),"")</f>
        <v>C</v>
      </c>
      <c r="H155" s="218"/>
    </row>
    <row r="156" spans="1:8" s="12" customFormat="1" ht="15.75" x14ac:dyDescent="0.25">
      <c r="A156" s="113"/>
      <c r="B156" s="114" t="str">
        <f>VLOOKUP(F156,'Drug Portfolio Master'!$A:$Y,4,FALSE)</f>
        <v>ROCURONIUM BROMIDE INJECTION, 50mg PER 5mL (10mg/mL) 5mL VIAL</v>
      </c>
      <c r="C156" s="115" t="str">
        <f>IF(VLOOKUP(F156,'Drug Portfolio Master'!$A:$Y,5,FALSE)=0,"n/a",VLOOKUP(F156,'Drug Portfolio Master'!$A:$Y,5,FALSE))</f>
        <v>10mg/mL</v>
      </c>
      <c r="D156" s="115" t="str">
        <f>IF(VLOOKUP(F156,'Drug Portfolio Master'!$A:$Y,6,FALSE)=0,"n/a",VLOOKUP(F156,'Drug Portfolio Master'!$A:$Y,6,FALSE))</f>
        <v>5mL</v>
      </c>
      <c r="E156" s="116" t="str">
        <f>VLOOKUP(F156,'Drug Portfolio Master'!$A:$Y,3,FALSE)</f>
        <v>55150-225-05</v>
      </c>
      <c r="F156" s="199">
        <v>1016210</v>
      </c>
      <c r="G156" t="str">
        <f>IFERROR(IF(INDEX('Terms and Lists'!$M$1:$M$15,MATCH(F156,'Terms and Lists'!$K$1:$K$14,0))=1,"C",""),"")</f>
        <v>C</v>
      </c>
      <c r="H156" s="218"/>
    </row>
    <row r="157" spans="1:8" s="12" customFormat="1" ht="15.75" x14ac:dyDescent="0.25">
      <c r="A157" s="113"/>
      <c r="B157" s="114" t="str">
        <f>VLOOKUP(F157,'Drug Portfolio Master'!$A:$Y,4,FALSE)</f>
        <v>SODIUM BICARBONATE INJECTION USP, 8.4% 50 mEq/50 mL (1 mEq/mL) LUER-JET™ SYR</v>
      </c>
      <c r="C157" s="115" t="str">
        <f>IF(VLOOKUP(F157,'Drug Portfolio Master'!$A:$Y,5,FALSE)=0,"n/a",VLOOKUP(F157,'Drug Portfolio Master'!$A:$Y,5,FALSE))</f>
        <v>84 mg/1 mL</v>
      </c>
      <c r="D157" s="115" t="str">
        <f>IF(VLOOKUP(F157,'Drug Portfolio Master'!$A:$Y,6,FALSE)=0,"n/a",VLOOKUP(F157,'Drug Portfolio Master'!$A:$Y,6,FALSE))</f>
        <v>50 mL</v>
      </c>
      <c r="E157" s="116" t="str">
        <f>VLOOKUP(F157,'Drug Portfolio Master'!$A:$Y,3,FALSE)</f>
        <v>76329-3352-1</v>
      </c>
      <c r="F157" s="199">
        <v>1012410</v>
      </c>
      <c r="G157" t="str">
        <f>IFERROR(IF(INDEX('Terms and Lists'!$M$1:$M$15,MATCH(F157,'Terms and Lists'!$K$1:$K$14,0))=1,"C",""),"")</f>
        <v/>
      </c>
      <c r="H157" s="218"/>
    </row>
    <row r="158" spans="1:8" s="12" customFormat="1" ht="15.75" x14ac:dyDescent="0.25">
      <c r="A158" s="113"/>
      <c r="B158" s="114" t="str">
        <f>VLOOKUP(F158,'Drug Portfolio Master'!$A:$Y,4,FALSE)</f>
        <v>SODIUM BICARBONATE INJECTION USP, 8.4% 50mEq/50mL (1mEq/mL) 50mL VIAL</v>
      </c>
      <c r="C158" s="115" t="str">
        <f>IF(VLOOKUP(F158,'Drug Portfolio Master'!$A:$Y,5,FALSE)=0,"n/a",VLOOKUP(F158,'Drug Portfolio Master'!$A:$Y,5,FALSE))</f>
        <v>50mEq (1mEq/mL)</v>
      </c>
      <c r="D158" s="115" t="str">
        <f>IF(VLOOKUP(F158,'Drug Portfolio Master'!$A:$Y,6,FALSE)=0,"n/a",VLOOKUP(F158,'Drug Portfolio Master'!$A:$Y,6,FALSE))</f>
        <v>50mL</v>
      </c>
      <c r="E158" s="116" t="str">
        <f>VLOOKUP(F158,'Drug Portfolio Master'!$A:$Y,3,FALSE)</f>
        <v>0409-6625-14</v>
      </c>
      <c r="F158" s="199">
        <v>1000590</v>
      </c>
      <c r="G158" t="str">
        <f>IFERROR(IF(INDEX('Terms and Lists'!$M$1:$M$15,MATCH(F158,'Terms and Lists'!$K$1:$K$14,0))=1,"C",""),"")</f>
        <v/>
      </c>
      <c r="H158" s="218"/>
    </row>
    <row r="159" spans="1:8" s="12" customFormat="1" ht="15.75" x14ac:dyDescent="0.25">
      <c r="A159" s="113"/>
      <c r="B159" s="114" t="str">
        <f>VLOOKUP(F159,'Drug Portfolio Master'!$A:$Y,4,FALSE)</f>
        <v>SODIUM BICARBONATE INJECTION, USP, 8.4% 50 mEq (1 mEq PER mL) 50mL VIAL</v>
      </c>
      <c r="C159" s="115" t="str">
        <f>IF(VLOOKUP(F159,'Drug Portfolio Master'!$A:$Y,5,FALSE)=0,"n/a",VLOOKUP(F159,'Drug Portfolio Master'!$A:$Y,5,FALSE))</f>
        <v>84mg/mL (1mEq/mL)</v>
      </c>
      <c r="D159" s="115" t="str">
        <f>IF(VLOOKUP(F159,'Drug Portfolio Master'!$A:$Y,6,FALSE)=0,"n/a",VLOOKUP(F159,'Drug Portfolio Master'!$A:$Y,6,FALSE))</f>
        <v>50mL</v>
      </c>
      <c r="E159" s="116" t="str">
        <f>VLOOKUP(F159,'Drug Portfolio Master'!$A:$Y,3,FALSE)</f>
        <v>63323-089-50</v>
      </c>
      <c r="F159" s="199">
        <v>1016520</v>
      </c>
      <c r="G159" t="str">
        <f>IFERROR(IF(INDEX('Terms and Lists'!$M$1:$M$15,MATCH(F159,'Terms and Lists'!$K$1:$K$14,0))=1,"C",""),"")</f>
        <v/>
      </c>
      <c r="H159" s="218"/>
    </row>
    <row r="160" spans="1:8" s="12" customFormat="1" ht="15.75" x14ac:dyDescent="0.25">
      <c r="A160" s="113"/>
      <c r="B160" s="114" t="str">
        <f>VLOOKUP(F160,'Drug Portfolio Master'!$A:$Y,4,FALSE)</f>
        <v>SOLU-CORTEF® 100mg 2mL ACT-O-VIAL®</v>
      </c>
      <c r="C160" s="115" t="str">
        <f>IF(VLOOKUP(F160,'Drug Portfolio Master'!$A:$Y,5,FALSE)=0,"n/a",VLOOKUP(F160,'Drug Portfolio Master'!$A:$Y,5,FALSE))</f>
        <v>100mg/2mL</v>
      </c>
      <c r="D160" s="115" t="str">
        <f>IF(VLOOKUP(F160,'Drug Portfolio Master'!$A:$Y,6,FALSE)=0,"n/a",VLOOKUP(F160,'Drug Portfolio Master'!$A:$Y,6,FALSE))</f>
        <v>2mL</v>
      </c>
      <c r="E160" s="116" t="str">
        <f>VLOOKUP(F160,'Drug Portfolio Master'!$A:$Y,3,FALSE)</f>
        <v>0009-0011-04</v>
      </c>
      <c r="F160" s="199">
        <v>1000640</v>
      </c>
      <c r="G160" t="str">
        <f>IFERROR(IF(INDEX('Terms and Lists'!$M$1:$M$15,MATCH(F160,'Terms and Lists'!$K$1:$K$14,0))=1,"C",""),"")</f>
        <v/>
      </c>
      <c r="H160" s="218"/>
    </row>
    <row r="161" spans="1:8" s="12" customFormat="1" ht="15.75" x14ac:dyDescent="0.25">
      <c r="A161" s="113"/>
      <c r="B161" s="114" t="str">
        <f>VLOOKUP(F161,'Drug Portfolio Master'!$A:$Y,4,FALSE)</f>
        <v>SOLU-CORTEF® 250mg 2mL ACT-O-VIAL®</v>
      </c>
      <c r="C161" s="115" t="str">
        <f>IF(VLOOKUP(F161,'Drug Portfolio Master'!$A:$Y,5,FALSE)=0,"n/a",VLOOKUP(F161,'Drug Portfolio Master'!$A:$Y,5,FALSE))</f>
        <v>250mg</v>
      </c>
      <c r="D161" s="115" t="str">
        <f>IF(VLOOKUP(F161,'Drug Portfolio Master'!$A:$Y,6,FALSE)=0,"n/a",VLOOKUP(F161,'Drug Portfolio Master'!$A:$Y,6,FALSE))</f>
        <v>2mL</v>
      </c>
      <c r="E161" s="116" t="str">
        <f>VLOOKUP(F161,'Drug Portfolio Master'!$A:$Y,3,FALSE)</f>
        <v>0009-0013-06</v>
      </c>
      <c r="F161" s="199">
        <v>1000650</v>
      </c>
      <c r="G161" t="str">
        <f>IFERROR(IF(INDEX('Terms and Lists'!$M$1:$M$15,MATCH(F161,'Terms and Lists'!$K$1:$K$14,0))=1,"C",""),"")</f>
        <v/>
      </c>
      <c r="H161" s="218"/>
    </row>
    <row r="162" spans="1:8" s="12" customFormat="1" ht="15.75" x14ac:dyDescent="0.25">
      <c r="A162" s="113"/>
      <c r="B162" s="114" t="str">
        <f>VLOOKUP(F162,'Drug Portfolio Master'!$A:$Y,4,FALSE)</f>
        <v>SOLU-MEDROL® 125MG PER VIAL 2mL ACT-O-VIAL®</v>
      </c>
      <c r="C162" s="115" t="str">
        <f>IF(VLOOKUP(F162,'Drug Portfolio Master'!$A:$Y,5,FALSE)=0,"n/a",VLOOKUP(F162,'Drug Portfolio Master'!$A:$Y,5,FALSE))</f>
        <v>125mg</v>
      </c>
      <c r="D162" s="115" t="str">
        <f>IF(VLOOKUP(F162,'Drug Portfolio Master'!$A:$Y,6,FALSE)=0,"n/a",VLOOKUP(F162,'Drug Portfolio Master'!$A:$Y,6,FALSE))</f>
        <v>2mL</v>
      </c>
      <c r="E162" s="116" t="str">
        <f>VLOOKUP(F162,'Drug Portfolio Master'!$A:$Y,3,FALSE)</f>
        <v>0009-0047-22</v>
      </c>
      <c r="F162" s="199">
        <v>1000660</v>
      </c>
      <c r="G162" t="str">
        <f>IFERROR(IF(INDEX('Terms and Lists'!$M$1:$M$15,MATCH(F162,'Terms and Lists'!$K$1:$K$14,0))=1,"C",""),"")</f>
        <v/>
      </c>
      <c r="H162" s="218"/>
    </row>
    <row r="163" spans="1:8" s="12" customFormat="1" ht="15.75" x14ac:dyDescent="0.25">
      <c r="A163" s="113"/>
      <c r="B163" s="114" t="str">
        <f>VLOOKUP(F163,'Drug Portfolio Master'!$A:$Y,4,FALSE)</f>
        <v>SOLU-MEDROL® 40MG PER VIAL 1mL ACT-O-VIAL®</v>
      </c>
      <c r="C163" s="115" t="str">
        <f>IF(VLOOKUP(F163,'Drug Portfolio Master'!$A:$Y,5,FALSE)=0,"n/a",VLOOKUP(F163,'Drug Portfolio Master'!$A:$Y,5,FALSE))</f>
        <v>40mg</v>
      </c>
      <c r="D163" s="115" t="str">
        <f>IF(VLOOKUP(F163,'Drug Portfolio Master'!$A:$Y,6,FALSE)=0,"n/a",VLOOKUP(F163,'Drug Portfolio Master'!$A:$Y,6,FALSE))</f>
        <v>1mL</v>
      </c>
      <c r="E163" s="116" t="str">
        <f>VLOOKUP(F163,'Drug Portfolio Master'!$A:$Y,3,FALSE)</f>
        <v>0009-0039-28</v>
      </c>
      <c r="F163" s="199">
        <v>1000670</v>
      </c>
      <c r="G163" t="str">
        <f>IFERROR(IF(INDEX('Terms and Lists'!$M$1:$M$15,MATCH(F163,'Terms and Lists'!$K$1:$K$14,0))=1,"C",""),"")</f>
        <v/>
      </c>
      <c r="H163" s="218"/>
    </row>
    <row r="164" spans="1:8" s="12" customFormat="1" ht="15.75" x14ac:dyDescent="0.25">
      <c r="A164" s="113"/>
      <c r="B164" s="114" t="str">
        <f>VLOOKUP(F164,'Drug Portfolio Master'!$A:$Y,4,FALSE)</f>
        <v>STERILE WATER FOR INJECTION, USP 100mL VIAL</v>
      </c>
      <c r="C164" s="115" t="str">
        <f>IF(VLOOKUP(F164,'Drug Portfolio Master'!$A:$Y,5,FALSE)=0,"n/a",VLOOKUP(F164,'Drug Portfolio Master'!$A:$Y,5,FALSE))</f>
        <v>n/a</v>
      </c>
      <c r="D164" s="115" t="str">
        <f>IF(VLOOKUP(F164,'Drug Portfolio Master'!$A:$Y,6,FALSE)=0,"n/a",VLOOKUP(F164,'Drug Portfolio Master'!$A:$Y,6,FALSE))</f>
        <v>100mL</v>
      </c>
      <c r="E164" s="116" t="str">
        <f>VLOOKUP(F164,'Drug Portfolio Master'!$A:$Y,3,FALSE)</f>
        <v>0409-4887-99</v>
      </c>
      <c r="F164" s="199">
        <v>1000690</v>
      </c>
      <c r="G164" t="str">
        <f>IFERROR(IF(INDEX('Terms and Lists'!$M$1:$M$15,MATCH(F164,'Terms and Lists'!$K$1:$K$14,0))=1,"C",""),"")</f>
        <v/>
      </c>
      <c r="H164" s="218"/>
    </row>
    <row r="165" spans="1:8" s="12" customFormat="1" ht="15.75" x14ac:dyDescent="0.25">
      <c r="A165" s="113"/>
      <c r="B165" s="114" t="str">
        <f>VLOOKUP(F165,'Drug Portfolio Master'!$A:$Y,4,FALSE)</f>
        <v>STERILE WATER FOR INJECTION, USP 20mL VIAL</v>
      </c>
      <c r="C165" s="115" t="str">
        <f>IF(VLOOKUP(F165,'Drug Portfolio Master'!$A:$Y,5,FALSE)=0,"n/a",VLOOKUP(F165,'Drug Portfolio Master'!$A:$Y,5,FALSE))</f>
        <v>n/a</v>
      </c>
      <c r="D165" s="115" t="str">
        <f>IF(VLOOKUP(F165,'Drug Portfolio Master'!$A:$Y,6,FALSE)=0,"n/a",VLOOKUP(F165,'Drug Portfolio Master'!$A:$Y,6,FALSE))</f>
        <v>20mL</v>
      </c>
      <c r="E165" s="116" t="str">
        <f>VLOOKUP(F165,'Drug Portfolio Master'!$A:$Y,3,FALSE)</f>
        <v>0409-4887-20</v>
      </c>
      <c r="F165" s="199">
        <v>1012940</v>
      </c>
      <c r="G165" t="str">
        <f>IFERROR(IF(INDEX('Terms and Lists'!$M$1:$M$15,MATCH(F165,'Terms and Lists'!$K$1:$K$14,0))=1,"C",""),"")</f>
        <v/>
      </c>
      <c r="H165" s="218"/>
    </row>
    <row r="166" spans="1:8" s="12" customFormat="1" ht="15.75" x14ac:dyDescent="0.25">
      <c r="A166" s="113"/>
      <c r="B166" s="114" t="str">
        <f>VLOOKUP(F166,'Drug Portfolio Master'!$A:$Y,4,FALSE)</f>
        <v>STERILE WATER FOR INJECTION, USP 50mL VIAL</v>
      </c>
      <c r="C166" s="115" t="str">
        <f>IF(VLOOKUP(F166,'Drug Portfolio Master'!$A:$Y,5,FALSE)=0,"n/a",VLOOKUP(F166,'Drug Portfolio Master'!$A:$Y,5,FALSE))</f>
        <v>n/a</v>
      </c>
      <c r="D166" s="115" t="str">
        <f>IF(VLOOKUP(F166,'Drug Portfolio Master'!$A:$Y,6,FALSE)=0,"n/a",VLOOKUP(F166,'Drug Portfolio Master'!$A:$Y,6,FALSE))</f>
        <v>50mL</v>
      </c>
      <c r="E166" s="116" t="str">
        <f>VLOOKUP(F166,'Drug Portfolio Master'!$A:$Y,3,FALSE)</f>
        <v>0409-4887-50</v>
      </c>
      <c r="F166" s="199">
        <v>1000680</v>
      </c>
      <c r="G166" t="str">
        <f>IFERROR(IF(INDEX('Terms and Lists'!$M$1:$M$15,MATCH(F166,'Terms and Lists'!$K$1:$K$14,0))=1,"C",""),"")</f>
        <v/>
      </c>
      <c r="H166" s="218"/>
    </row>
    <row r="167" spans="1:8" s="12" customFormat="1" ht="15.75" x14ac:dyDescent="0.25">
      <c r="A167" s="113"/>
      <c r="B167" s="114" t="str">
        <f>VLOOKUP(F167,'Drug Portfolio Master'!$A:$Y,4,FALSE)</f>
        <v>SUCCINYLCHOLINE CHLORIDE INJECTION, USP 200mg/10mL (20mg/mL) 10mL VIAL</v>
      </c>
      <c r="C167" s="115" t="str">
        <f>IF(VLOOKUP(F167,'Drug Portfolio Master'!$A:$Y,5,FALSE)=0,"n/a",VLOOKUP(F167,'Drug Portfolio Master'!$A:$Y,5,FALSE))</f>
        <v>20mg/mL</v>
      </c>
      <c r="D167" s="115" t="str">
        <f>IF(VLOOKUP(F167,'Drug Portfolio Master'!$A:$Y,6,FALSE)=0,"n/a",VLOOKUP(F167,'Drug Portfolio Master'!$A:$Y,6,FALSE))</f>
        <v>10mL</v>
      </c>
      <c r="E167" s="116" t="str">
        <f>VLOOKUP(F167,'Drug Portfolio Master'!$A:$Y,3,FALSE)</f>
        <v>43598-666-25</v>
      </c>
      <c r="F167" s="199">
        <v>1015360</v>
      </c>
      <c r="G167" t="str">
        <f>IFERROR(IF(INDEX('Terms and Lists'!$M$1:$M$15,MATCH(F167,'Terms and Lists'!$K$1:$K$14,0))=1,"C",""),"")</f>
        <v>C</v>
      </c>
      <c r="H167" s="218"/>
    </row>
    <row r="168" spans="1:8" s="12" customFormat="1" ht="15.75" x14ac:dyDescent="0.25">
      <c r="A168" s="113"/>
      <c r="B168" s="114" t="str">
        <f>VLOOKUP(F168,'Drug Portfolio Master'!$A:$Y,4,FALSE)</f>
        <v>TRANEXAMIC ACID INJECTION 1000mg PER 10mL (100mg/mL) 10mL VIAL</v>
      </c>
      <c r="C168" s="115" t="str">
        <f>IF(VLOOKUP(F168,'Drug Portfolio Master'!$A:$Y,5,FALSE)=0,"n/a",VLOOKUP(F168,'Drug Portfolio Master'!$A:$Y,5,FALSE))</f>
        <v>100mg/mL</v>
      </c>
      <c r="D168" s="115" t="str">
        <f>IF(VLOOKUP(F168,'Drug Portfolio Master'!$A:$Y,6,FALSE)=0,"n/a",VLOOKUP(F168,'Drug Portfolio Master'!$A:$Y,6,FALSE))</f>
        <v>10mL</v>
      </c>
      <c r="E168" s="116" t="str">
        <f>VLOOKUP(F168,'Drug Portfolio Master'!$A:$Y,3,FALSE)</f>
        <v>55150-188-10</v>
      </c>
      <c r="F168" s="199">
        <v>1015840</v>
      </c>
      <c r="G168" t="str">
        <f>IFERROR(IF(INDEX('Terms and Lists'!$M$1:$M$15,MATCH(F168,'Terms and Lists'!$K$1:$K$14,0))=1,"C",""),"")</f>
        <v/>
      </c>
      <c r="H168" s="218"/>
    </row>
    <row r="169" spans="1:8" s="12" customFormat="1" ht="15.75" x14ac:dyDescent="0.25">
      <c r="A169" s="113"/>
      <c r="B169" s="114" t="str">
        <f>VLOOKUP(F169,'Drug Portfolio Master'!$A:$Y,4,FALSE)</f>
        <v>VASOSTRICT(TM) (VASOPRESSIN INJECTION, USP) 20 UNITS PER mL 1mL VIAL</v>
      </c>
      <c r="C169" s="115" t="str">
        <f>IF(VLOOKUP(F169,'Drug Portfolio Master'!$A:$Y,5,FALSE)=0,"n/a",VLOOKUP(F169,'Drug Portfolio Master'!$A:$Y,5,FALSE))</f>
        <v>20 UNITS PER mL</v>
      </c>
      <c r="D169" s="115" t="str">
        <f>IF(VLOOKUP(F169,'Drug Portfolio Master'!$A:$Y,6,FALSE)=0,"n/a",VLOOKUP(F169,'Drug Portfolio Master'!$A:$Y,6,FALSE))</f>
        <v>1mL</v>
      </c>
      <c r="E169" s="116" t="str">
        <f>VLOOKUP(F169,'Drug Portfolio Master'!$A:$Y,3,FALSE)</f>
        <v>42023-0164-25</v>
      </c>
      <c r="F169" s="199">
        <v>1009720</v>
      </c>
      <c r="G169" t="str">
        <f>IFERROR(IF(INDEX('Terms and Lists'!$M$1:$M$15,MATCH(F169,'Terms and Lists'!$K$1:$K$14,0))=1,"C",""),"")</f>
        <v/>
      </c>
      <c r="H169" s="218"/>
    </row>
    <row r="170" spans="1:8" s="12" customFormat="1" ht="15.75" x14ac:dyDescent="0.25">
      <c r="A170" s="113"/>
      <c r="B170" s="114" t="str">
        <f>VLOOKUP(F170,'Drug Portfolio Master'!$A:$Y,4,FALSE)</f>
        <v>VECURONIUM BROMIDE FOR INJECTION 10mg 1mg/mL 10mL VIAL</v>
      </c>
      <c r="C170" s="115" t="str">
        <f>IF(VLOOKUP(F170,'Drug Portfolio Master'!$A:$Y,5,FALSE)=0,"n/a",VLOOKUP(F170,'Drug Portfolio Master'!$A:$Y,5,FALSE))</f>
        <v>1mg/mL</v>
      </c>
      <c r="D170" s="115" t="str">
        <f>IF(VLOOKUP(F170,'Drug Portfolio Master'!$A:$Y,6,FALSE)=0,"n/a",VLOOKUP(F170,'Drug Portfolio Master'!$A:$Y,6,FALSE))</f>
        <v>10mL</v>
      </c>
      <c r="E170" s="116" t="str">
        <f>VLOOKUP(F170,'Drug Portfolio Master'!$A:$Y,3,FALSE)</f>
        <v>0409-1632-01</v>
      </c>
      <c r="F170" s="199">
        <v>1012950</v>
      </c>
      <c r="G170" t="str">
        <f>IFERROR(IF(INDEX('Terms and Lists'!$M$1:$M$15,MATCH(F170,'Terms and Lists'!$K$1:$K$14,0))=1,"C",""),"")</f>
        <v/>
      </c>
      <c r="H170" s="218"/>
    </row>
    <row r="171" spans="1:8" s="12" customFormat="1" ht="15.75" x14ac:dyDescent="0.25">
      <c r="A171" s="113"/>
      <c r="B171" s="114" t="str">
        <f>VLOOKUP(F171,'Drug Portfolio Master'!$A:$Y,4,FALSE)</f>
        <v>VECURONIUM BROMIDE FOR INJECTION, 10mg PER VIAL* 10mL VIAL</v>
      </c>
      <c r="C171" s="115" t="str">
        <f>IF(VLOOKUP(F171,'Drug Portfolio Master'!$A:$Y,5,FALSE)=0,"n/a",VLOOKUP(F171,'Drug Portfolio Master'!$A:$Y,5,FALSE))</f>
        <v>1mg/mL</v>
      </c>
      <c r="D171" s="115" t="str">
        <f>IF(VLOOKUP(F171,'Drug Portfolio Master'!$A:$Y,6,FALSE)=0,"n/a",VLOOKUP(F171,'Drug Portfolio Master'!$A:$Y,6,FALSE))</f>
        <v>10mL</v>
      </c>
      <c r="E171" s="116" t="str">
        <f>VLOOKUP(F171,'Drug Portfolio Master'!$A:$Y,3,FALSE)</f>
        <v>55150-235-10</v>
      </c>
      <c r="F171" s="199">
        <v>1016220</v>
      </c>
      <c r="G171" t="str">
        <f>IFERROR(IF(INDEX('Terms and Lists'!$M$1:$M$15,MATCH(F171,'Terms and Lists'!$K$1:$K$14,0))=1,"C",""),"")</f>
        <v/>
      </c>
      <c r="H171" s="218"/>
    </row>
    <row r="172" spans="1:8" s="12" customFormat="1" ht="15.75" x14ac:dyDescent="0.25">
      <c r="A172" s="113"/>
      <c r="B172" s="114" t="str">
        <f>VLOOKUP(F172,'Drug Portfolio Master'!$A:$Y,4,FALSE)</f>
        <v>VENTOLIN® HFA (ALBUTEROL SULFATE) 90mcg BOXED</v>
      </c>
      <c r="C172" s="115" t="str">
        <f>IF(VLOOKUP(F172,'Drug Portfolio Master'!$A:$Y,5,FALSE)=0,"n/a",VLOOKUP(F172,'Drug Portfolio Master'!$A:$Y,5,FALSE))</f>
        <v>90mcg</v>
      </c>
      <c r="D172" s="115" t="str">
        <f>IF(VLOOKUP(F172,'Drug Portfolio Master'!$A:$Y,6,FALSE)=0,"n/a",VLOOKUP(F172,'Drug Portfolio Master'!$A:$Y,6,FALSE))</f>
        <v>8gm</v>
      </c>
      <c r="E172" s="116" t="str">
        <f>VLOOKUP(F172,'Drug Portfolio Master'!$A:$Y,3,FALSE)</f>
        <v>0173-0682-24</v>
      </c>
      <c r="F172" s="199">
        <v>1000700</v>
      </c>
      <c r="G172" t="str">
        <f>IFERROR(IF(INDEX('Terms and Lists'!$M$1:$M$15,MATCH(F172,'Terms and Lists'!$K$1:$K$14,0))=1,"C",""),"")</f>
        <v/>
      </c>
      <c r="H172" s="218"/>
    </row>
    <row r="173" spans="1:8" s="12" customFormat="1" ht="15.75" x14ac:dyDescent="0.25">
      <c r="A173" s="113"/>
      <c r="B173" s="114" t="str">
        <f>VLOOKUP(F173,'Drug Portfolio Master'!$A:$Y,4,FALSE)</f>
        <v>VERAPAMIL HCI INJECTION USP, 5mg PER 2mL (2.5mg/mL) 2mL VIAL</v>
      </c>
      <c r="C173" s="115" t="str">
        <f>IF(VLOOKUP(F173,'Drug Portfolio Master'!$A:$Y,5,FALSE)=0,"n/a",VLOOKUP(F173,'Drug Portfolio Master'!$A:$Y,5,FALSE))</f>
        <v>2.5mg/mL</v>
      </c>
      <c r="D173" s="115" t="str">
        <f>IF(VLOOKUP(F173,'Drug Portfolio Master'!$A:$Y,6,FALSE)=0,"n/a",VLOOKUP(F173,'Drug Portfolio Master'!$A:$Y,6,FALSE))</f>
        <v>2mL</v>
      </c>
      <c r="E173" s="116" t="str">
        <f>VLOOKUP(F173,'Drug Portfolio Master'!$A:$Y,3,FALSE)</f>
        <v>55150-342-25</v>
      </c>
      <c r="F173" s="199">
        <v>1016240</v>
      </c>
      <c r="G173" t="str">
        <f>IFERROR(IF(INDEX('Terms and Lists'!$M$1:$M$15,MATCH(F173,'Terms and Lists'!$K$1:$K$14,0))=1,"C",""),"")</f>
        <v/>
      </c>
      <c r="H173" s="218"/>
    </row>
    <row r="174" spans="1:8" s="12" customFormat="1" ht="15.75" x14ac:dyDescent="0.25">
      <c r="A174" s="113"/>
      <c r="B174" s="114" t="str">
        <f>VLOOKUP(F174,'Drug Portfolio Master'!$A:$Y,4,FALSE)</f>
        <v>VERAPAMIL HCI INJECTION, USP 10mg PER 4mL (2.5mg/mL) 4mL VIAL</v>
      </c>
      <c r="C174" s="115" t="str">
        <f>IF(VLOOKUP(F174,'Drug Portfolio Master'!$A:$Y,5,FALSE)=0,"n/a",VLOOKUP(F174,'Drug Portfolio Master'!$A:$Y,5,FALSE))</f>
        <v>2.5mg/mL</v>
      </c>
      <c r="D174" s="115" t="str">
        <f>IF(VLOOKUP(F174,'Drug Portfolio Master'!$A:$Y,6,FALSE)=0,"n/a",VLOOKUP(F174,'Drug Portfolio Master'!$A:$Y,6,FALSE))</f>
        <v>4mL</v>
      </c>
      <c r="E174" s="116" t="str">
        <f>VLOOKUP(F174,'Drug Portfolio Master'!$A:$Y,3,FALSE)</f>
        <v>55150-343-05</v>
      </c>
      <c r="F174" s="199">
        <v>1016230</v>
      </c>
      <c r="G174" t="str">
        <f>IFERROR(IF(INDEX('Terms and Lists'!$M$1:$M$15,MATCH(F174,'Terms and Lists'!$K$1:$K$14,0))=1,"C",""),"")</f>
        <v/>
      </c>
      <c r="H174" s="218"/>
    </row>
    <row r="175" spans="1:8" s="12" customFormat="1" ht="15.75" x14ac:dyDescent="0.25">
      <c r="A175" s="113"/>
      <c r="B175" s="114" t="str">
        <f>VLOOKUP(F175,'Drug Portfolio Master'!$A:$Y,4,FALSE)</f>
        <v>VERAPAMIL HCI INJECTION, USP 5mg/2mL (2.5 mg/mL) VIAL</v>
      </c>
      <c r="C175" s="115" t="str">
        <f>IF(VLOOKUP(F175,'Drug Portfolio Master'!$A:$Y,5,FALSE)=0,"n/a",VLOOKUP(F175,'Drug Portfolio Master'!$A:$Y,5,FALSE))</f>
        <v>5mg/2mL (2.5 mg/mL)</v>
      </c>
      <c r="D175" s="115" t="str">
        <f>IF(VLOOKUP(F175,'Drug Portfolio Master'!$A:$Y,6,FALSE)=0,"n/a",VLOOKUP(F175,'Drug Portfolio Master'!$A:$Y,6,FALSE))</f>
        <v>2mL</v>
      </c>
      <c r="E175" s="116" t="str">
        <f>VLOOKUP(F175,'Drug Portfolio Master'!$A:$Y,3,FALSE)</f>
        <v>0409-1144-05</v>
      </c>
      <c r="F175" s="199">
        <v>1000710</v>
      </c>
      <c r="G175" t="str">
        <f>IFERROR(IF(INDEX('Terms and Lists'!$M$1:$M$15,MATCH(F175,'Terms and Lists'!$K$1:$K$14,0))=1,"C",""),"")</f>
        <v/>
      </c>
      <c r="H175" s="218"/>
    </row>
    <row r="176" spans="1:8" s="12" customFormat="1" ht="15.75" x14ac:dyDescent="0.25">
      <c r="A176" s="113"/>
      <c r="B176" s="114" t="str">
        <f>VLOOKUP(F176,'Drug Portfolio Master'!$A:$Y,4,FALSE)</f>
        <v>VERAPAMIL HYDROCHLORIDE INJECTION, USP 10mg (2.5 mg/mL) 4mL ANSYR SYR</v>
      </c>
      <c r="C176" s="115" t="str">
        <f>IF(VLOOKUP(F176,'Drug Portfolio Master'!$A:$Y,5,FALSE)=0,"n/a",VLOOKUP(F176,'Drug Portfolio Master'!$A:$Y,5,FALSE))</f>
        <v>10mg (2.5 mg/mL)</v>
      </c>
      <c r="D176" s="115" t="str">
        <f>IF(VLOOKUP(F176,'Drug Portfolio Master'!$A:$Y,6,FALSE)=0,"n/a",VLOOKUP(F176,'Drug Portfolio Master'!$A:$Y,6,FALSE))</f>
        <v>4mL</v>
      </c>
      <c r="E176" s="116" t="str">
        <f>VLOOKUP(F176,'Drug Portfolio Master'!$A:$Y,3,FALSE)</f>
        <v>0409-9633-05</v>
      </c>
      <c r="F176" s="199">
        <v>1000720</v>
      </c>
      <c r="G176" t="str">
        <f>IFERROR(IF(INDEX('Terms and Lists'!$M$1:$M$15,MATCH(F176,'Terms and Lists'!$K$1:$K$14,0))=1,"C",""),"")</f>
        <v/>
      </c>
      <c r="H176" s="218"/>
    </row>
    <row r="177" spans="1:8" s="12" customFormat="1" ht="15.75" x14ac:dyDescent="0.25">
      <c r="A177" s="117"/>
      <c r="B177" s="118"/>
      <c r="C177" s="119"/>
      <c r="D177" s="118"/>
      <c r="E177" s="120"/>
      <c r="F177" s="120"/>
      <c r="G177" s="120"/>
      <c r="H177" s="218"/>
    </row>
  </sheetData>
  <sheetProtection algorithmName="SHA-512" hashValue="n2dkwvCUy842ypGx6zWUGrigwhn1dxz/ajVA1IjgWqZFFKQEp2kLeT41HbJtrN6nMaZ/yZRTIx4DHfBwYuuupw==" saltValue="dV4plHyCuo1b8673EIVaDw==" spinCount="100000" sheet="1" objects="1" scenarios="1" autoFilter="0"/>
  <autoFilter ref="A11:F176" xr:uid="{57A30A0B-58F3-4BD8-A9EF-8755044CC6BC}">
    <sortState xmlns:xlrd2="http://schemas.microsoft.com/office/spreadsheetml/2017/richdata2" ref="A12:F176">
      <sortCondition ref="B11:B92"/>
    </sortState>
  </autoFilter>
  <mergeCells count="7">
    <mergeCell ref="A10:F10"/>
    <mergeCell ref="A1:F1"/>
    <mergeCell ref="A2:F2"/>
    <mergeCell ref="A3:F3"/>
    <mergeCell ref="I4:M4"/>
    <mergeCell ref="A5:F5"/>
    <mergeCell ref="I5:M5"/>
  </mergeCells>
  <conditionalFormatting sqref="F177:G177 A12:E177">
    <cfRule type="expression" dxfId="36" priority="6" stopIfTrue="1">
      <formula>$F12=1009960</formula>
    </cfRule>
  </conditionalFormatting>
  <conditionalFormatting sqref="F177:G177 A12:E177">
    <cfRule type="expression" dxfId="35" priority="7">
      <formula>$G12="C"</formula>
    </cfRule>
  </conditionalFormatting>
  <conditionalFormatting sqref="A177:G177">
    <cfRule type="expression" dxfId="34" priority="80" stopIfTrue="1">
      <formula>$F93=1009960</formula>
    </cfRule>
  </conditionalFormatting>
  <conditionalFormatting sqref="A177:G177">
    <cfRule type="expression" dxfId="33" priority="82">
      <formula>$G93="C"</formula>
    </cfRule>
  </conditionalFormatting>
  <conditionalFormatting sqref="F12:F176">
    <cfRule type="duplicateValues" dxfId="32" priority="333"/>
  </conditionalFormatting>
  <hyperlinks>
    <hyperlink ref="I5:M5" r:id="rId1" display="https://www.healthfirst.com/store/medications/" xr:uid="{F6F1F949-1568-417A-BA50-417E1F5F48C5}"/>
  </hyperlinks>
  <pageMargins left="0.7" right="0.7" top="0.75" bottom="0.75" header="0.3" footer="0.3"/>
  <pageSetup scale="39" fitToHeight="0"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A71F-1D18-4098-A78B-3894C4D88359}">
  <sheetPr codeName="Sheet11">
    <outlinePr summaryBelow="0"/>
  </sheetPr>
  <dimension ref="A1:DF188"/>
  <sheetViews>
    <sheetView workbookViewId="0">
      <pane ySplit="1" topLeftCell="A2" activePane="bottomLeft" state="frozen"/>
      <selection sqref="A1:A1048576"/>
      <selection pane="bottomLeft" activeCell="C196" sqref="C196"/>
    </sheetView>
  </sheetViews>
  <sheetFormatPr defaultRowHeight="15" x14ac:dyDescent="0.25"/>
  <cols>
    <col min="1" max="1" width="11.5703125" customWidth="1"/>
    <col min="2" max="2" width="18.5703125" customWidth="1"/>
    <col min="3" max="3" width="18" customWidth="1"/>
    <col min="4" max="4" width="19.28515625" customWidth="1"/>
    <col min="5" max="5" width="63.85546875" customWidth="1"/>
    <col min="6" max="6" width="27.42578125" customWidth="1"/>
    <col min="7" max="7" width="29.28515625" bestFit="1" customWidth="1"/>
    <col min="8" max="8" width="18.140625" customWidth="1"/>
    <col min="9" max="9" width="18.5703125" customWidth="1"/>
    <col min="10" max="10" width="8.7109375" customWidth="1"/>
    <col min="11" max="11" width="10.42578125" customWidth="1"/>
    <col min="12" max="12" width="11.42578125" customWidth="1"/>
    <col min="13" max="13" width="16.85546875" customWidth="1"/>
    <col min="14" max="14" width="16.28515625" customWidth="1"/>
    <col min="15" max="15" width="15.28515625" customWidth="1"/>
    <col min="16" max="16" width="8.42578125" customWidth="1"/>
    <col min="17" max="17" width="15.42578125" customWidth="1"/>
    <col min="18" max="18" width="9.7109375" customWidth="1"/>
    <col min="19" max="19" width="9" customWidth="1"/>
    <col min="20" max="20" width="12" customWidth="1"/>
    <col min="21" max="21" width="11.42578125" customWidth="1"/>
    <col min="22" max="22" width="36.28515625" customWidth="1"/>
    <col min="23" max="23" width="12.85546875" customWidth="1"/>
    <col min="24" max="24" width="13" customWidth="1"/>
    <col min="25" max="25" width="14.28515625" customWidth="1"/>
    <col min="26" max="26" width="20.28515625" customWidth="1"/>
    <col min="27" max="27" width="11.42578125" customWidth="1"/>
    <col min="28" max="28" width="12.28515625" customWidth="1"/>
    <col min="29" max="29" width="11.42578125" customWidth="1"/>
    <col min="30" max="30" width="12.85546875" customWidth="1"/>
    <col min="31" max="32" width="11.42578125" customWidth="1"/>
    <col min="33" max="33" width="17" customWidth="1"/>
    <col min="34" max="34" width="11.42578125" customWidth="1"/>
    <col min="35" max="35" width="26.28515625" customWidth="1"/>
    <col min="36" max="38" width="11.42578125" customWidth="1"/>
    <col min="39" max="39" width="12.140625" customWidth="1"/>
    <col min="40" max="40" width="15.28515625" customWidth="1"/>
    <col min="41" max="41" width="24.85546875" customWidth="1"/>
    <col min="42" max="42" width="82.42578125" customWidth="1"/>
    <col min="43" max="43" width="70.5703125" customWidth="1"/>
    <col min="44" max="44" width="12.28515625" customWidth="1"/>
    <col min="45" max="45" width="23.42578125" customWidth="1"/>
    <col min="46" max="47" width="11.42578125" customWidth="1"/>
    <col min="48" max="48" width="13.7109375" customWidth="1"/>
    <col min="49" max="49" width="10.42578125" customWidth="1"/>
    <col min="50" max="51" width="10" customWidth="1"/>
    <col min="52" max="52" width="11.42578125" customWidth="1"/>
    <col min="53" max="53" width="9.5703125" customWidth="1"/>
    <col min="54" max="54" width="11.7109375" customWidth="1"/>
    <col min="55" max="55" width="12" customWidth="1"/>
    <col min="56" max="56" width="9.85546875" customWidth="1"/>
    <col min="57" max="59" width="11.7109375" customWidth="1"/>
    <col min="60" max="60" width="16.85546875" customWidth="1"/>
    <col min="61" max="61" width="11.7109375" customWidth="1"/>
    <col min="62" max="62" width="13.85546875" customWidth="1"/>
    <col min="63" max="63" width="16.28515625" customWidth="1"/>
    <col min="64" max="64" width="14.28515625" customWidth="1"/>
    <col min="65" max="65" width="12.28515625" customWidth="1"/>
    <col min="66" max="66" width="13.140625" customWidth="1"/>
    <col min="67" max="67" width="11.7109375" customWidth="1"/>
    <col min="68" max="71" width="11.42578125" customWidth="1"/>
    <col min="72" max="72" width="10.42578125" customWidth="1"/>
    <col min="73" max="78" width="11.7109375" customWidth="1"/>
    <col min="79" max="79" width="12.140625" customWidth="1"/>
    <col min="80" max="81" width="11.7109375" customWidth="1"/>
    <col min="82" max="82" width="16.42578125" customWidth="1"/>
    <col min="83" max="83" width="23.42578125" customWidth="1"/>
    <col min="84" max="84" width="17.7109375" customWidth="1"/>
    <col min="85" max="86" width="11.7109375" customWidth="1"/>
    <col min="87" max="102" width="6.28515625" customWidth="1"/>
    <col min="103" max="103" width="13.85546875" customWidth="1"/>
    <col min="104" max="104" width="12.28515625" customWidth="1"/>
    <col min="105" max="105" width="13.140625" customWidth="1"/>
  </cols>
  <sheetData>
    <row r="1" spans="1:110" ht="15.75" x14ac:dyDescent="0.25">
      <c r="A1" s="163" t="s">
        <v>572</v>
      </c>
      <c r="B1" s="163" t="s">
        <v>573</v>
      </c>
      <c r="C1" s="163" t="s">
        <v>571</v>
      </c>
      <c r="D1" s="163" t="s">
        <v>570</v>
      </c>
      <c r="E1" s="163" t="s">
        <v>569</v>
      </c>
      <c r="F1" s="163" t="s">
        <v>568</v>
      </c>
      <c r="G1" s="163" t="s">
        <v>567</v>
      </c>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63"/>
      <c r="BR1" s="163"/>
      <c r="BS1" s="163"/>
      <c r="BT1" s="163"/>
      <c r="BU1" s="163"/>
      <c r="BV1" s="163"/>
      <c r="BW1" s="163"/>
      <c r="BX1" s="163"/>
      <c r="BY1" s="163"/>
      <c r="BZ1" s="163"/>
      <c r="CA1" s="163"/>
      <c r="CB1" s="163"/>
      <c r="CC1" s="163"/>
      <c r="CD1" s="163"/>
      <c r="CE1" s="163"/>
      <c r="CF1" s="163"/>
      <c r="CG1" s="163"/>
      <c r="CH1" s="163"/>
      <c r="CI1" s="163"/>
      <c r="CJ1" s="163"/>
      <c r="CK1" s="163"/>
      <c r="CL1" s="163"/>
      <c r="CM1" s="163"/>
      <c r="CN1" s="163"/>
      <c r="CO1" s="163"/>
      <c r="CP1" s="163"/>
      <c r="CQ1" s="163"/>
      <c r="CR1" s="163"/>
      <c r="CS1" s="163"/>
      <c r="CT1" s="163"/>
      <c r="CU1" s="163"/>
      <c r="CV1" s="163"/>
      <c r="CW1" s="163"/>
      <c r="CX1" s="163"/>
      <c r="CY1" s="163"/>
      <c r="CZ1" s="163"/>
      <c r="DA1" s="163"/>
      <c r="DB1" s="163"/>
      <c r="DC1" s="163"/>
      <c r="DD1" s="163"/>
      <c r="DE1" s="163"/>
      <c r="DF1" s="163"/>
    </row>
    <row r="2" spans="1:110" x14ac:dyDescent="0.25">
      <c r="A2" s="167">
        <v>1000020</v>
      </c>
      <c r="B2" s="171" t="s">
        <v>336</v>
      </c>
      <c r="C2" s="167" t="s">
        <v>404</v>
      </c>
      <c r="D2" s="166" t="s">
        <v>0</v>
      </c>
      <c r="E2" s="167" t="s">
        <v>1</v>
      </c>
      <c r="F2" s="166" t="s">
        <v>2</v>
      </c>
      <c r="G2" s="166" t="b">
        <v>1</v>
      </c>
    </row>
    <row r="3" spans="1:110" x14ac:dyDescent="0.25">
      <c r="A3" s="167">
        <v>1000050</v>
      </c>
      <c r="B3" s="171" t="s">
        <v>336</v>
      </c>
      <c r="C3" s="167" t="s">
        <v>4</v>
      </c>
      <c r="D3" s="166" t="s">
        <v>5</v>
      </c>
      <c r="E3" s="167" t="s">
        <v>6</v>
      </c>
      <c r="F3" s="166" t="s">
        <v>7</v>
      </c>
      <c r="G3" s="166" t="b">
        <v>1</v>
      </c>
    </row>
    <row r="4" spans="1:110" x14ac:dyDescent="0.25">
      <c r="A4" s="167">
        <v>1000060</v>
      </c>
      <c r="B4" s="171" t="s">
        <v>336</v>
      </c>
      <c r="C4" s="167" t="s">
        <v>8</v>
      </c>
      <c r="D4" s="166" t="s">
        <v>9</v>
      </c>
      <c r="E4" s="167" t="s">
        <v>10</v>
      </c>
      <c r="F4" s="166" t="s">
        <v>11</v>
      </c>
      <c r="G4" s="166" t="b">
        <v>1</v>
      </c>
    </row>
    <row r="5" spans="1:110" x14ac:dyDescent="0.25">
      <c r="A5" s="167">
        <v>1000080</v>
      </c>
      <c r="B5" s="171" t="s">
        <v>336</v>
      </c>
      <c r="C5" s="167" t="s">
        <v>565</v>
      </c>
      <c r="D5" s="166" t="s">
        <v>566</v>
      </c>
      <c r="E5" s="167" t="s">
        <v>12</v>
      </c>
      <c r="F5" s="166" t="s">
        <v>7</v>
      </c>
      <c r="G5" s="166" t="b">
        <v>1</v>
      </c>
    </row>
    <row r="6" spans="1:110" x14ac:dyDescent="0.25">
      <c r="A6" s="167">
        <v>1000090</v>
      </c>
      <c r="B6" s="171" t="s">
        <v>336</v>
      </c>
      <c r="C6" s="167" t="s">
        <v>13</v>
      </c>
      <c r="D6" s="166" t="s">
        <v>14</v>
      </c>
      <c r="E6" s="167" t="s">
        <v>15</v>
      </c>
      <c r="F6" s="166" t="s">
        <v>16</v>
      </c>
      <c r="G6" s="166" t="b">
        <v>1</v>
      </c>
    </row>
    <row r="7" spans="1:110" x14ac:dyDescent="0.25">
      <c r="A7" s="167">
        <v>1000100</v>
      </c>
      <c r="B7" s="171" t="s">
        <v>336</v>
      </c>
      <c r="C7" s="167" t="s">
        <v>17</v>
      </c>
      <c r="D7" s="166" t="s">
        <v>564</v>
      </c>
      <c r="E7" s="167" t="s">
        <v>18</v>
      </c>
      <c r="F7" s="166" t="s">
        <v>7</v>
      </c>
      <c r="G7" s="166" t="b">
        <v>1</v>
      </c>
    </row>
    <row r="8" spans="1:110" x14ac:dyDescent="0.25">
      <c r="A8" s="167">
        <v>1000140</v>
      </c>
      <c r="B8" s="171" t="s">
        <v>336</v>
      </c>
      <c r="C8" s="167" t="s">
        <v>20</v>
      </c>
      <c r="D8" s="166" t="s">
        <v>563</v>
      </c>
      <c r="E8" s="167" t="s">
        <v>21</v>
      </c>
      <c r="F8" s="166" t="s">
        <v>7</v>
      </c>
      <c r="G8" s="166" t="b">
        <v>1</v>
      </c>
    </row>
    <row r="9" spans="1:110" x14ac:dyDescent="0.25">
      <c r="A9" s="167">
        <v>1000160</v>
      </c>
      <c r="B9" s="171" t="s">
        <v>336</v>
      </c>
      <c r="C9" s="167" t="s">
        <v>23</v>
      </c>
      <c r="D9" s="166" t="s">
        <v>562</v>
      </c>
      <c r="E9" s="167" t="s">
        <v>24</v>
      </c>
      <c r="F9" s="166" t="s">
        <v>25</v>
      </c>
      <c r="G9" s="166" t="b">
        <v>1</v>
      </c>
    </row>
    <row r="10" spans="1:110" ht="18.75" x14ac:dyDescent="0.3">
      <c r="A10" s="167">
        <v>1000170</v>
      </c>
      <c r="B10" s="171" t="s">
        <v>336</v>
      </c>
      <c r="C10" s="167" t="s">
        <v>26</v>
      </c>
      <c r="D10" s="166" t="s">
        <v>561</v>
      </c>
      <c r="E10" s="213" t="s">
        <v>27</v>
      </c>
      <c r="F10" s="205" t="s">
        <v>25</v>
      </c>
      <c r="G10" s="206" t="b">
        <v>1</v>
      </c>
      <c r="H10" s="207"/>
      <c r="I10" s="207"/>
      <c r="J10" s="208"/>
      <c r="K10" s="209"/>
      <c r="L10" s="209"/>
      <c r="M10" s="112"/>
      <c r="N10" s="112"/>
      <c r="O10" s="202"/>
      <c r="P10" s="45"/>
    </row>
    <row r="11" spans="1:110" x14ac:dyDescent="0.25">
      <c r="A11" s="167">
        <v>1000180</v>
      </c>
      <c r="B11" s="171" t="s">
        <v>336</v>
      </c>
      <c r="C11" s="167" t="s">
        <v>28</v>
      </c>
      <c r="D11" s="166" t="s">
        <v>29</v>
      </c>
      <c r="E11" s="167" t="s">
        <v>30</v>
      </c>
      <c r="F11" s="166" t="s">
        <v>2</v>
      </c>
      <c r="G11" s="166" t="b">
        <v>1</v>
      </c>
    </row>
    <row r="12" spans="1:110" x14ac:dyDescent="0.25">
      <c r="A12" s="167">
        <v>1000200</v>
      </c>
      <c r="B12" s="171" t="s">
        <v>336</v>
      </c>
      <c r="C12" s="167" t="s">
        <v>33</v>
      </c>
      <c r="D12" s="166" t="s">
        <v>407</v>
      </c>
      <c r="E12" s="167" t="s">
        <v>31</v>
      </c>
      <c r="F12" s="166" t="s">
        <v>32</v>
      </c>
      <c r="G12" s="166" t="b">
        <v>1</v>
      </c>
    </row>
    <row r="13" spans="1:110" x14ac:dyDescent="0.25">
      <c r="A13" s="167">
        <v>1000300</v>
      </c>
      <c r="B13" s="171" t="s">
        <v>336</v>
      </c>
      <c r="C13" s="167" t="s">
        <v>34</v>
      </c>
      <c r="D13" s="166" t="s">
        <v>560</v>
      </c>
      <c r="E13" s="167" t="s">
        <v>35</v>
      </c>
      <c r="F13" s="166" t="s">
        <v>7</v>
      </c>
      <c r="G13" s="166" t="b">
        <v>1</v>
      </c>
    </row>
    <row r="14" spans="1:110" x14ac:dyDescent="0.25">
      <c r="A14" s="167">
        <v>1000310</v>
      </c>
      <c r="B14" s="171" t="s">
        <v>336</v>
      </c>
      <c r="C14" s="167" t="s">
        <v>36</v>
      </c>
      <c r="D14" s="166" t="s">
        <v>37</v>
      </c>
      <c r="E14" s="167" t="s">
        <v>38</v>
      </c>
      <c r="F14" s="166" t="s">
        <v>2</v>
      </c>
      <c r="G14" s="166" t="b">
        <v>1</v>
      </c>
    </row>
    <row r="15" spans="1:110" x14ac:dyDescent="0.25">
      <c r="A15" s="167">
        <v>1000320</v>
      </c>
      <c r="B15" s="171" t="s">
        <v>336</v>
      </c>
      <c r="C15" s="167" t="s">
        <v>39</v>
      </c>
      <c r="D15" s="166" t="s">
        <v>40</v>
      </c>
      <c r="E15" s="167" t="s">
        <v>41</v>
      </c>
      <c r="F15" s="166" t="s">
        <v>42</v>
      </c>
      <c r="G15" s="166" t="b">
        <v>1</v>
      </c>
    </row>
    <row r="16" spans="1:110" x14ac:dyDescent="0.25">
      <c r="A16" s="167">
        <v>1000340</v>
      </c>
      <c r="B16" s="171" t="s">
        <v>336</v>
      </c>
      <c r="C16" s="167" t="s">
        <v>46</v>
      </c>
      <c r="D16" s="166" t="s">
        <v>559</v>
      </c>
      <c r="E16" s="167" t="s">
        <v>47</v>
      </c>
      <c r="F16" s="166" t="s">
        <v>16</v>
      </c>
      <c r="G16" s="166" t="b">
        <v>1</v>
      </c>
    </row>
    <row r="17" spans="1:7" x14ac:dyDescent="0.25">
      <c r="A17" s="167">
        <v>1000350</v>
      </c>
      <c r="B17" s="171" t="s">
        <v>336</v>
      </c>
      <c r="C17" s="167" t="s">
        <v>48</v>
      </c>
      <c r="D17" s="166" t="s">
        <v>558</v>
      </c>
      <c r="E17" s="167" t="s">
        <v>189</v>
      </c>
      <c r="F17" s="166" t="s">
        <v>16</v>
      </c>
      <c r="G17" s="166" t="b">
        <v>1</v>
      </c>
    </row>
    <row r="18" spans="1:7" x14ac:dyDescent="0.25">
      <c r="A18" s="167">
        <v>1000360</v>
      </c>
      <c r="B18" s="171" t="s">
        <v>336</v>
      </c>
      <c r="C18" s="167" t="s">
        <v>49</v>
      </c>
      <c r="D18" s="166" t="s">
        <v>398</v>
      </c>
      <c r="E18" s="167" t="s">
        <v>50</v>
      </c>
      <c r="F18" s="166" t="s">
        <v>42</v>
      </c>
      <c r="G18" s="166" t="b">
        <v>1</v>
      </c>
    </row>
    <row r="19" spans="1:7" x14ac:dyDescent="0.25">
      <c r="A19" s="167">
        <v>1000370</v>
      </c>
      <c r="B19" s="171" t="s">
        <v>336</v>
      </c>
      <c r="C19" s="167" t="s">
        <v>51</v>
      </c>
      <c r="D19" s="166" t="s">
        <v>557</v>
      </c>
      <c r="E19" s="167" t="s">
        <v>52</v>
      </c>
      <c r="F19" s="166" t="s">
        <v>16</v>
      </c>
      <c r="G19" s="166" t="b">
        <v>1</v>
      </c>
    </row>
    <row r="20" spans="1:7" x14ac:dyDescent="0.25">
      <c r="A20" s="167">
        <v>1000390</v>
      </c>
      <c r="B20" s="171" t="s">
        <v>336</v>
      </c>
      <c r="C20" s="167" t="s">
        <v>53</v>
      </c>
      <c r="D20" s="166" t="s">
        <v>349</v>
      </c>
      <c r="E20" s="167" t="s">
        <v>54</v>
      </c>
      <c r="F20" s="166" t="s">
        <v>7</v>
      </c>
      <c r="G20" s="166" t="b">
        <v>1</v>
      </c>
    </row>
    <row r="21" spans="1:7" x14ac:dyDescent="0.25">
      <c r="A21" s="167">
        <v>1000420</v>
      </c>
      <c r="B21" s="171" t="s">
        <v>336</v>
      </c>
      <c r="C21" s="167" t="s">
        <v>555</v>
      </c>
      <c r="D21" s="166" t="s">
        <v>556</v>
      </c>
      <c r="E21" s="167" t="s">
        <v>55</v>
      </c>
      <c r="F21" s="166" t="s">
        <v>32</v>
      </c>
      <c r="G21" s="166" t="b">
        <v>1</v>
      </c>
    </row>
    <row r="22" spans="1:7" x14ac:dyDescent="0.25">
      <c r="A22" s="167">
        <v>1000430</v>
      </c>
      <c r="B22" s="171" t="s">
        <v>336</v>
      </c>
      <c r="C22" s="167" t="s">
        <v>56</v>
      </c>
      <c r="D22" s="166" t="s">
        <v>554</v>
      </c>
      <c r="E22" s="167" t="s">
        <v>57</v>
      </c>
      <c r="F22" s="166" t="s">
        <v>2</v>
      </c>
      <c r="G22" s="166" t="b">
        <v>1</v>
      </c>
    </row>
    <row r="23" spans="1:7" x14ac:dyDescent="0.25">
      <c r="A23" s="167">
        <v>1000450</v>
      </c>
      <c r="B23" s="171" t="s">
        <v>336</v>
      </c>
      <c r="C23" s="167" t="s">
        <v>1389</v>
      </c>
      <c r="D23" s="166" t="s">
        <v>1390</v>
      </c>
      <c r="E23" s="167" t="s">
        <v>55</v>
      </c>
      <c r="F23" s="166" t="s">
        <v>32</v>
      </c>
      <c r="G23" s="166" t="b">
        <v>1</v>
      </c>
    </row>
    <row r="24" spans="1:7" x14ac:dyDescent="0.25">
      <c r="A24" s="167">
        <v>1000480</v>
      </c>
      <c r="B24" s="171" t="s">
        <v>336</v>
      </c>
      <c r="C24" s="167" t="s">
        <v>61</v>
      </c>
      <c r="D24" s="166" t="s">
        <v>62</v>
      </c>
      <c r="E24" s="167" t="s">
        <v>63</v>
      </c>
      <c r="F24" s="166" t="s">
        <v>2</v>
      </c>
      <c r="G24" s="166" t="b">
        <v>1</v>
      </c>
    </row>
    <row r="25" spans="1:7" x14ac:dyDescent="0.25">
      <c r="A25" s="167">
        <v>1000500</v>
      </c>
      <c r="B25" s="171" t="s">
        <v>336</v>
      </c>
      <c r="C25" s="167" t="s">
        <v>64</v>
      </c>
      <c r="D25" s="166" t="s">
        <v>395</v>
      </c>
      <c r="E25" s="167" t="s">
        <v>65</v>
      </c>
      <c r="F25" s="166" t="s">
        <v>32</v>
      </c>
      <c r="G25" s="166" t="b">
        <v>1</v>
      </c>
    </row>
    <row r="26" spans="1:7" x14ac:dyDescent="0.25">
      <c r="A26" s="167">
        <v>1000510</v>
      </c>
      <c r="B26" s="171" t="s">
        <v>336</v>
      </c>
      <c r="C26" s="167" t="s">
        <v>66</v>
      </c>
      <c r="D26" s="166" t="s">
        <v>553</v>
      </c>
      <c r="E26" s="167" t="s">
        <v>31</v>
      </c>
      <c r="F26" s="166" t="s">
        <v>32</v>
      </c>
      <c r="G26" s="166" t="b">
        <v>1</v>
      </c>
    </row>
    <row r="27" spans="1:7" x14ac:dyDescent="0.25">
      <c r="A27" s="167">
        <v>1000520</v>
      </c>
      <c r="B27" s="171" t="s">
        <v>336</v>
      </c>
      <c r="C27" s="167" t="s">
        <v>67</v>
      </c>
      <c r="D27" s="166" t="s">
        <v>410</v>
      </c>
      <c r="E27" s="167" t="s">
        <v>68</v>
      </c>
      <c r="F27" s="166" t="s">
        <v>32</v>
      </c>
      <c r="G27" s="166" t="b">
        <v>1</v>
      </c>
    </row>
    <row r="28" spans="1:7" x14ac:dyDescent="0.25">
      <c r="A28" s="167">
        <v>1000540</v>
      </c>
      <c r="B28" s="171" t="s">
        <v>336</v>
      </c>
      <c r="C28" s="167" t="s">
        <v>69</v>
      </c>
      <c r="D28" s="166" t="s">
        <v>552</v>
      </c>
      <c r="E28" s="167" t="s">
        <v>70</v>
      </c>
      <c r="F28" s="166" t="s">
        <v>2</v>
      </c>
      <c r="G28" s="166" t="b">
        <v>1</v>
      </c>
    </row>
    <row r="29" spans="1:7" x14ac:dyDescent="0.25">
      <c r="A29" s="167">
        <v>1000560</v>
      </c>
      <c r="B29" s="171" t="s">
        <v>336</v>
      </c>
      <c r="C29" s="167" t="s">
        <v>71</v>
      </c>
      <c r="D29" s="166" t="s">
        <v>72</v>
      </c>
      <c r="E29" s="167" t="s">
        <v>73</v>
      </c>
      <c r="F29" s="166" t="s">
        <v>7</v>
      </c>
      <c r="G29" s="166" t="b">
        <v>1</v>
      </c>
    </row>
    <row r="30" spans="1:7" x14ac:dyDescent="0.25">
      <c r="A30" s="167">
        <v>1000570</v>
      </c>
      <c r="B30" s="171" t="s">
        <v>336</v>
      </c>
      <c r="C30" s="167" t="s">
        <v>74</v>
      </c>
      <c r="D30" s="166" t="s">
        <v>75</v>
      </c>
      <c r="E30" s="167" t="s">
        <v>76</v>
      </c>
      <c r="F30" s="166" t="s">
        <v>16</v>
      </c>
      <c r="G30" s="166" t="b">
        <v>1</v>
      </c>
    </row>
    <row r="31" spans="1:7" x14ac:dyDescent="0.25">
      <c r="A31" s="167">
        <v>1000580</v>
      </c>
      <c r="B31" s="171" t="s">
        <v>336</v>
      </c>
      <c r="C31" s="167" t="s">
        <v>550</v>
      </c>
      <c r="D31" s="166" t="s">
        <v>551</v>
      </c>
      <c r="E31" s="167" t="s">
        <v>77</v>
      </c>
      <c r="F31" s="166" t="s">
        <v>25</v>
      </c>
      <c r="G31" s="166" t="b">
        <v>1</v>
      </c>
    </row>
    <row r="32" spans="1:7" x14ac:dyDescent="0.25">
      <c r="A32" s="167">
        <v>1000590</v>
      </c>
      <c r="B32" s="171" t="s">
        <v>336</v>
      </c>
      <c r="C32" s="167" t="s">
        <v>412</v>
      </c>
      <c r="D32" s="166" t="s">
        <v>413</v>
      </c>
      <c r="E32" s="167" t="s">
        <v>77</v>
      </c>
      <c r="F32" s="166" t="s">
        <v>25</v>
      </c>
      <c r="G32" s="166" t="b">
        <v>1</v>
      </c>
    </row>
    <row r="33" spans="1:7" x14ac:dyDescent="0.25">
      <c r="A33" s="167">
        <v>1000640</v>
      </c>
      <c r="B33" s="171" t="s">
        <v>336</v>
      </c>
      <c r="C33" s="167" t="s">
        <v>549</v>
      </c>
      <c r="D33" s="166" t="s">
        <v>79</v>
      </c>
      <c r="E33" s="167" t="s">
        <v>1369</v>
      </c>
      <c r="F33" s="166" t="s">
        <v>2</v>
      </c>
      <c r="G33" s="166" t="b">
        <v>1</v>
      </c>
    </row>
    <row r="34" spans="1:7" x14ac:dyDescent="0.25">
      <c r="A34" s="167">
        <v>1000650</v>
      </c>
      <c r="B34" s="171" t="s">
        <v>336</v>
      </c>
      <c r="C34" s="167" t="s">
        <v>548</v>
      </c>
      <c r="D34" s="166" t="s">
        <v>81</v>
      </c>
      <c r="E34" s="167" t="s">
        <v>82</v>
      </c>
      <c r="F34" s="166" t="s">
        <v>2</v>
      </c>
      <c r="G34" s="166" t="b">
        <v>1</v>
      </c>
    </row>
    <row r="35" spans="1:7" x14ac:dyDescent="0.25">
      <c r="A35" s="167">
        <v>1000660</v>
      </c>
      <c r="B35" s="171" t="s">
        <v>336</v>
      </c>
      <c r="C35" s="167" t="s">
        <v>83</v>
      </c>
      <c r="D35" s="166" t="s">
        <v>84</v>
      </c>
      <c r="E35" s="167" t="s">
        <v>85</v>
      </c>
      <c r="F35" s="166" t="s">
        <v>2</v>
      </c>
      <c r="G35" s="166" t="b">
        <v>1</v>
      </c>
    </row>
    <row r="36" spans="1:7" x14ac:dyDescent="0.25">
      <c r="A36" s="167">
        <v>1000670</v>
      </c>
      <c r="B36" s="171" t="s">
        <v>336</v>
      </c>
      <c r="C36" s="167" t="s">
        <v>86</v>
      </c>
      <c r="D36" s="166" t="s">
        <v>87</v>
      </c>
      <c r="E36" s="167" t="s">
        <v>88</v>
      </c>
      <c r="F36" s="166" t="s">
        <v>32</v>
      </c>
      <c r="G36" s="166" t="b">
        <v>1</v>
      </c>
    </row>
    <row r="37" spans="1:7" x14ac:dyDescent="0.25">
      <c r="A37" s="167">
        <v>1000680</v>
      </c>
      <c r="B37" s="171" t="s">
        <v>336</v>
      </c>
      <c r="C37" s="167" t="s">
        <v>89</v>
      </c>
      <c r="D37" s="166" t="s">
        <v>90</v>
      </c>
      <c r="E37" s="167"/>
      <c r="F37" s="166" t="s">
        <v>25</v>
      </c>
      <c r="G37" s="166" t="b">
        <v>1</v>
      </c>
    </row>
    <row r="38" spans="1:7" x14ac:dyDescent="0.25">
      <c r="A38" s="167">
        <v>1000690</v>
      </c>
      <c r="B38" s="171" t="s">
        <v>336</v>
      </c>
      <c r="C38" s="167" t="s">
        <v>91</v>
      </c>
      <c r="D38" s="166" t="s">
        <v>92</v>
      </c>
      <c r="E38" s="167"/>
      <c r="F38" s="166" t="s">
        <v>93</v>
      </c>
      <c r="G38" s="166" t="b">
        <v>1</v>
      </c>
    </row>
    <row r="39" spans="1:7" s="196" customFormat="1" x14ac:dyDescent="0.25">
      <c r="A39" s="167">
        <v>1000700</v>
      </c>
      <c r="B39" s="171" t="s">
        <v>336</v>
      </c>
      <c r="C39" s="167" t="s">
        <v>278</v>
      </c>
      <c r="D39" s="166" t="s">
        <v>1319</v>
      </c>
      <c r="E39" s="167" t="s">
        <v>3</v>
      </c>
      <c r="F39" s="166" t="s">
        <v>277</v>
      </c>
      <c r="G39" s="166" t="b">
        <v>1</v>
      </c>
    </row>
    <row r="40" spans="1:7" x14ac:dyDescent="0.25">
      <c r="A40" s="220">
        <v>1000710</v>
      </c>
      <c r="B40" s="171" t="s">
        <v>336</v>
      </c>
      <c r="C40" s="220" t="s">
        <v>392</v>
      </c>
      <c r="D40" s="221" t="s">
        <v>286</v>
      </c>
      <c r="E40" s="167" t="s">
        <v>393</v>
      </c>
      <c r="F40" s="166" t="s">
        <v>2</v>
      </c>
      <c r="G40" s="166" t="b">
        <v>1</v>
      </c>
    </row>
    <row r="41" spans="1:7" x14ac:dyDescent="0.25">
      <c r="A41" s="167">
        <v>1000720</v>
      </c>
      <c r="B41" s="171" t="s">
        <v>336</v>
      </c>
      <c r="C41" s="167" t="s">
        <v>94</v>
      </c>
      <c r="D41" s="166" t="s">
        <v>547</v>
      </c>
      <c r="E41" s="167" t="s">
        <v>95</v>
      </c>
      <c r="F41" s="166" t="s">
        <v>96</v>
      </c>
      <c r="G41" s="166" t="b">
        <v>1</v>
      </c>
    </row>
    <row r="42" spans="1:7" x14ac:dyDescent="0.25">
      <c r="A42" s="167">
        <v>1000730</v>
      </c>
      <c r="B42" s="171" t="s">
        <v>336</v>
      </c>
      <c r="C42" s="167" t="s">
        <v>97</v>
      </c>
      <c r="D42" s="166" t="s">
        <v>546</v>
      </c>
      <c r="E42" s="167" t="s">
        <v>98</v>
      </c>
      <c r="F42" s="166" t="s">
        <v>99</v>
      </c>
      <c r="G42" s="166" t="b">
        <v>1</v>
      </c>
    </row>
    <row r="43" spans="1:7" x14ac:dyDescent="0.25">
      <c r="A43" s="167">
        <v>1000750</v>
      </c>
      <c r="B43" s="171" t="s">
        <v>336</v>
      </c>
      <c r="C43" s="167" t="s">
        <v>545</v>
      </c>
      <c r="D43" s="166" t="s">
        <v>544</v>
      </c>
      <c r="E43" s="167" t="s">
        <v>305</v>
      </c>
      <c r="F43" s="166" t="s">
        <v>337</v>
      </c>
      <c r="G43" s="166" t="b">
        <v>1</v>
      </c>
    </row>
    <row r="44" spans="1:7" x14ac:dyDescent="0.25">
      <c r="A44" s="167">
        <v>1000760</v>
      </c>
      <c r="B44" s="171" t="s">
        <v>336</v>
      </c>
      <c r="C44" s="167" t="s">
        <v>543</v>
      </c>
      <c r="D44" s="166" t="s">
        <v>542</v>
      </c>
      <c r="E44" s="167" t="s">
        <v>100</v>
      </c>
      <c r="F44" s="166" t="s">
        <v>337</v>
      </c>
      <c r="G44" s="166" t="b">
        <v>1</v>
      </c>
    </row>
    <row r="45" spans="1:7" x14ac:dyDescent="0.25">
      <c r="A45" s="167">
        <v>1000790</v>
      </c>
      <c r="B45" s="171" t="s">
        <v>336</v>
      </c>
      <c r="C45" s="167" t="s">
        <v>541</v>
      </c>
      <c r="D45" s="166" t="s">
        <v>338</v>
      </c>
      <c r="E45" s="167" t="s">
        <v>305</v>
      </c>
      <c r="F45" s="166" t="s">
        <v>337</v>
      </c>
      <c r="G45" s="166" t="b">
        <v>1</v>
      </c>
    </row>
    <row r="46" spans="1:7" x14ac:dyDescent="0.25">
      <c r="A46" s="167">
        <v>1000810</v>
      </c>
      <c r="B46" s="171" t="s">
        <v>336</v>
      </c>
      <c r="C46" s="167" t="s">
        <v>101</v>
      </c>
      <c r="D46" s="166" t="s">
        <v>540</v>
      </c>
      <c r="E46" s="167" t="s">
        <v>102</v>
      </c>
      <c r="F46" s="166" t="s">
        <v>103</v>
      </c>
      <c r="G46" s="166" t="b">
        <v>1</v>
      </c>
    </row>
    <row r="47" spans="1:7" x14ac:dyDescent="0.25">
      <c r="A47" s="167">
        <v>1001140</v>
      </c>
      <c r="B47" s="171" t="s">
        <v>336</v>
      </c>
      <c r="C47" s="167" t="s">
        <v>382</v>
      </c>
      <c r="D47" s="166" t="s">
        <v>104</v>
      </c>
      <c r="E47" s="167" t="s">
        <v>105</v>
      </c>
      <c r="F47" s="166" t="s">
        <v>58</v>
      </c>
      <c r="G47" s="166" t="b">
        <v>1</v>
      </c>
    </row>
    <row r="48" spans="1:7" x14ac:dyDescent="0.25">
      <c r="A48" s="167">
        <v>1007670</v>
      </c>
      <c r="B48" s="171" t="s">
        <v>336</v>
      </c>
      <c r="C48" s="167" t="s">
        <v>106</v>
      </c>
      <c r="D48" s="166" t="s">
        <v>411</v>
      </c>
      <c r="E48" s="167" t="s">
        <v>107</v>
      </c>
      <c r="F48" s="166" t="s">
        <v>32</v>
      </c>
      <c r="G48" s="166" t="b">
        <v>1</v>
      </c>
    </row>
    <row r="49" spans="1:7" x14ac:dyDescent="0.25">
      <c r="A49" s="167">
        <v>1008010</v>
      </c>
      <c r="B49" s="171" t="s">
        <v>336</v>
      </c>
      <c r="C49" s="167" t="s">
        <v>397</v>
      </c>
      <c r="D49" s="166" t="s">
        <v>396</v>
      </c>
      <c r="E49" s="167" t="s">
        <v>108</v>
      </c>
      <c r="F49" s="166" t="s">
        <v>32</v>
      </c>
      <c r="G49" s="166" t="b">
        <v>1</v>
      </c>
    </row>
    <row r="50" spans="1:7" x14ac:dyDescent="0.25">
      <c r="A50" s="167">
        <v>1008040</v>
      </c>
      <c r="B50" s="171" t="s">
        <v>336</v>
      </c>
      <c r="C50" s="167" t="s">
        <v>109</v>
      </c>
      <c r="D50" s="166" t="s">
        <v>409</v>
      </c>
      <c r="E50" s="167" t="s">
        <v>110</v>
      </c>
      <c r="F50" s="166" t="s">
        <v>2</v>
      </c>
      <c r="G50" s="166" t="b">
        <v>1</v>
      </c>
    </row>
    <row r="51" spans="1:7" x14ac:dyDescent="0.25">
      <c r="A51" s="167">
        <v>1008070</v>
      </c>
      <c r="B51" s="171" t="s">
        <v>336</v>
      </c>
      <c r="C51" s="167" t="s">
        <v>111</v>
      </c>
      <c r="D51" s="166" t="s">
        <v>112</v>
      </c>
      <c r="E51" s="167" t="s">
        <v>113</v>
      </c>
      <c r="F51" s="166" t="s">
        <v>16</v>
      </c>
      <c r="G51" s="166" t="b">
        <v>1</v>
      </c>
    </row>
    <row r="52" spans="1:7" x14ac:dyDescent="0.25">
      <c r="A52" s="167">
        <v>1008590</v>
      </c>
      <c r="B52" s="171" t="s">
        <v>336</v>
      </c>
      <c r="C52" s="167" t="s">
        <v>539</v>
      </c>
      <c r="D52" s="166" t="s">
        <v>538</v>
      </c>
      <c r="E52" s="167" t="s">
        <v>537</v>
      </c>
      <c r="F52" s="166" t="s">
        <v>19</v>
      </c>
      <c r="G52" s="166" t="b">
        <v>1</v>
      </c>
    </row>
    <row r="53" spans="1:7" x14ac:dyDescent="0.25">
      <c r="A53" s="167">
        <v>1009330</v>
      </c>
      <c r="B53" s="171" t="s">
        <v>336</v>
      </c>
      <c r="C53" s="167" t="s">
        <v>535</v>
      </c>
      <c r="D53" s="166" t="s">
        <v>536</v>
      </c>
      <c r="E53" s="173">
        <v>8.9999999999999993E-3</v>
      </c>
      <c r="F53" s="166" t="s">
        <v>7</v>
      </c>
      <c r="G53" s="166" t="b">
        <v>1</v>
      </c>
    </row>
    <row r="54" spans="1:7" x14ac:dyDescent="0.25">
      <c r="A54" s="167">
        <v>1009340</v>
      </c>
      <c r="B54" s="171" t="s">
        <v>336</v>
      </c>
      <c r="C54" s="167" t="s">
        <v>533</v>
      </c>
      <c r="D54" s="166" t="s">
        <v>534</v>
      </c>
      <c r="E54" s="167" t="s">
        <v>114</v>
      </c>
      <c r="F54" s="166" t="s">
        <v>7</v>
      </c>
      <c r="G54" s="166" t="b">
        <v>1</v>
      </c>
    </row>
    <row r="55" spans="1:7" x14ac:dyDescent="0.25">
      <c r="A55" s="167">
        <v>1009700</v>
      </c>
      <c r="B55" s="171" t="s">
        <v>336</v>
      </c>
      <c r="C55" s="167" t="s">
        <v>116</v>
      </c>
      <c r="D55" s="166" t="s">
        <v>532</v>
      </c>
      <c r="E55" s="167" t="s">
        <v>117</v>
      </c>
      <c r="F55" s="166" t="s">
        <v>7</v>
      </c>
      <c r="G55" s="166" t="b">
        <v>1</v>
      </c>
    </row>
    <row r="56" spans="1:7" x14ac:dyDescent="0.25">
      <c r="A56" s="167">
        <v>1009720</v>
      </c>
      <c r="B56" s="171" t="s">
        <v>336</v>
      </c>
      <c r="C56" s="167" t="s">
        <v>118</v>
      </c>
      <c r="D56" s="166" t="s">
        <v>531</v>
      </c>
      <c r="E56" s="167" t="s">
        <v>119</v>
      </c>
      <c r="F56" s="166" t="s">
        <v>32</v>
      </c>
      <c r="G56" s="166" t="b">
        <v>1</v>
      </c>
    </row>
    <row r="57" spans="1:7" x14ac:dyDescent="0.25">
      <c r="A57" s="167">
        <v>1009740</v>
      </c>
      <c r="B57" s="171" t="s">
        <v>336</v>
      </c>
      <c r="C57" s="167" t="s">
        <v>120</v>
      </c>
      <c r="D57" s="166" t="s">
        <v>121</v>
      </c>
      <c r="E57" s="167" t="s">
        <v>122</v>
      </c>
      <c r="F57" s="166" t="s">
        <v>22</v>
      </c>
      <c r="G57" s="166" t="b">
        <v>1</v>
      </c>
    </row>
    <row r="58" spans="1:7" x14ac:dyDescent="0.25">
      <c r="A58" s="167">
        <v>1009750</v>
      </c>
      <c r="B58" s="171" t="s">
        <v>336</v>
      </c>
      <c r="C58" s="167" t="s">
        <v>123</v>
      </c>
      <c r="D58" s="166" t="s">
        <v>530</v>
      </c>
      <c r="E58" s="167" t="s">
        <v>124</v>
      </c>
      <c r="F58" s="166" t="s">
        <v>19</v>
      </c>
      <c r="G58" s="166" t="b">
        <v>1</v>
      </c>
    </row>
    <row r="59" spans="1:7" x14ac:dyDescent="0.25">
      <c r="A59" s="167">
        <v>1009770</v>
      </c>
      <c r="B59" s="171" t="s">
        <v>333</v>
      </c>
      <c r="C59" s="167" t="s">
        <v>218</v>
      </c>
      <c r="D59" s="166" t="s">
        <v>529</v>
      </c>
      <c r="E59" s="167" t="s">
        <v>512</v>
      </c>
      <c r="F59" s="166" t="s">
        <v>401</v>
      </c>
      <c r="G59" s="166" t="b">
        <v>1</v>
      </c>
    </row>
    <row r="60" spans="1:7" x14ac:dyDescent="0.25">
      <c r="A60" s="167">
        <v>1009780</v>
      </c>
      <c r="B60" s="171" t="s">
        <v>333</v>
      </c>
      <c r="C60" s="167" t="s">
        <v>217</v>
      </c>
      <c r="D60" s="166" t="s">
        <v>528</v>
      </c>
      <c r="E60" s="167" t="s">
        <v>511</v>
      </c>
      <c r="F60" s="166" t="s">
        <v>401</v>
      </c>
      <c r="G60" s="166" t="b">
        <v>1</v>
      </c>
    </row>
    <row r="61" spans="1:7" x14ac:dyDescent="0.25">
      <c r="A61" s="167">
        <v>1009960</v>
      </c>
      <c r="B61" s="171" t="s">
        <v>336</v>
      </c>
      <c r="C61" s="167" t="s">
        <v>126</v>
      </c>
      <c r="D61" s="166" t="s">
        <v>527</v>
      </c>
      <c r="E61" s="167" t="s">
        <v>127</v>
      </c>
      <c r="F61" s="166" t="s">
        <v>32</v>
      </c>
      <c r="G61" s="166" t="b">
        <v>1</v>
      </c>
    </row>
    <row r="62" spans="1:7" x14ac:dyDescent="0.25">
      <c r="A62" s="167">
        <v>1009970</v>
      </c>
      <c r="B62" s="171" t="s">
        <v>336</v>
      </c>
      <c r="C62" s="167" t="s">
        <v>128</v>
      </c>
      <c r="D62" s="166" t="s">
        <v>406</v>
      </c>
      <c r="E62" s="167" t="s">
        <v>129</v>
      </c>
      <c r="F62" s="166" t="s">
        <v>25</v>
      </c>
      <c r="G62" s="166" t="b">
        <v>1</v>
      </c>
    </row>
    <row r="63" spans="1:7" x14ac:dyDescent="0.25">
      <c r="A63" s="167">
        <v>1010010</v>
      </c>
      <c r="B63" s="171" t="s">
        <v>336</v>
      </c>
      <c r="C63" s="167" t="s">
        <v>130</v>
      </c>
      <c r="D63" s="166" t="s">
        <v>131</v>
      </c>
      <c r="E63" s="167" t="s">
        <v>1296</v>
      </c>
      <c r="F63" s="166" t="s">
        <v>22</v>
      </c>
      <c r="G63" s="166" t="b">
        <v>1</v>
      </c>
    </row>
    <row r="64" spans="1:7" x14ac:dyDescent="0.25">
      <c r="A64" s="167">
        <v>1010070</v>
      </c>
      <c r="B64" s="171" t="s">
        <v>336</v>
      </c>
      <c r="C64" s="167" t="s">
        <v>356</v>
      </c>
      <c r="D64" s="166" t="s">
        <v>526</v>
      </c>
      <c r="E64" s="167" t="s">
        <v>133</v>
      </c>
      <c r="F64" s="166" t="s">
        <v>7</v>
      </c>
      <c r="G64" s="166" t="b">
        <v>1</v>
      </c>
    </row>
    <row r="65" spans="1:7" x14ac:dyDescent="0.25">
      <c r="A65" s="167">
        <v>1010080</v>
      </c>
      <c r="B65" s="171" t="s">
        <v>336</v>
      </c>
      <c r="C65" s="167" t="s">
        <v>524</v>
      </c>
      <c r="D65" s="166" t="s">
        <v>525</v>
      </c>
      <c r="E65" s="167" t="s">
        <v>134</v>
      </c>
      <c r="F65" s="166" t="s">
        <v>16</v>
      </c>
      <c r="G65" s="166" t="b">
        <v>1</v>
      </c>
    </row>
    <row r="66" spans="1:7" x14ac:dyDescent="0.25">
      <c r="A66" s="167">
        <v>1010090</v>
      </c>
      <c r="B66" s="171" t="s">
        <v>336</v>
      </c>
      <c r="C66" s="167" t="s">
        <v>405</v>
      </c>
      <c r="D66" s="166" t="s">
        <v>135</v>
      </c>
      <c r="E66" s="167" t="s">
        <v>68</v>
      </c>
      <c r="F66" s="166" t="s">
        <v>96</v>
      </c>
      <c r="G66" s="166" t="b">
        <v>1</v>
      </c>
    </row>
    <row r="67" spans="1:7" x14ac:dyDescent="0.25">
      <c r="A67" s="167">
        <v>1010100</v>
      </c>
      <c r="B67" s="171" t="s">
        <v>336</v>
      </c>
      <c r="C67" s="167" t="s">
        <v>136</v>
      </c>
      <c r="D67" s="166" t="s">
        <v>137</v>
      </c>
      <c r="E67" s="167" t="s">
        <v>138</v>
      </c>
      <c r="F67" s="166" t="s">
        <v>42</v>
      </c>
      <c r="G67" s="166" t="b">
        <v>1</v>
      </c>
    </row>
    <row r="68" spans="1:7" x14ac:dyDescent="0.25">
      <c r="A68" s="167">
        <v>1010110</v>
      </c>
      <c r="B68" s="171" t="s">
        <v>336</v>
      </c>
      <c r="C68" s="167" t="s">
        <v>139</v>
      </c>
      <c r="D68" s="166" t="s">
        <v>140</v>
      </c>
      <c r="E68" s="167" t="s">
        <v>57</v>
      </c>
      <c r="F68" s="166" t="s">
        <v>32</v>
      </c>
      <c r="G68" s="166" t="b">
        <v>1</v>
      </c>
    </row>
    <row r="69" spans="1:7" x14ac:dyDescent="0.25">
      <c r="A69" s="167">
        <v>1010120</v>
      </c>
      <c r="B69" s="171" t="s">
        <v>336</v>
      </c>
      <c r="C69" s="167" t="s">
        <v>141</v>
      </c>
      <c r="D69" s="166" t="s">
        <v>142</v>
      </c>
      <c r="E69" s="167" t="s">
        <v>55</v>
      </c>
      <c r="F69" s="166" t="s">
        <v>32</v>
      </c>
      <c r="G69" s="166" t="b">
        <v>1</v>
      </c>
    </row>
    <row r="70" spans="1:7" x14ac:dyDescent="0.25">
      <c r="A70" s="167">
        <v>1010140</v>
      </c>
      <c r="B70" s="171" t="s">
        <v>336</v>
      </c>
      <c r="C70" s="167" t="s">
        <v>143</v>
      </c>
      <c r="D70" s="166" t="s">
        <v>523</v>
      </c>
      <c r="E70" s="167" t="s">
        <v>65</v>
      </c>
      <c r="F70" s="166" t="s">
        <v>42</v>
      </c>
      <c r="G70" s="166" t="b">
        <v>1</v>
      </c>
    </row>
    <row r="71" spans="1:7" x14ac:dyDescent="0.25">
      <c r="A71" s="167">
        <v>1010160</v>
      </c>
      <c r="B71" s="171" t="s">
        <v>336</v>
      </c>
      <c r="C71" s="167" t="s">
        <v>144</v>
      </c>
      <c r="D71" s="166" t="s">
        <v>522</v>
      </c>
      <c r="E71" s="167" t="s">
        <v>68</v>
      </c>
      <c r="F71" s="166" t="s">
        <v>2</v>
      </c>
      <c r="G71" s="166" t="b">
        <v>1</v>
      </c>
    </row>
    <row r="72" spans="1:7" x14ac:dyDescent="0.25">
      <c r="A72" s="167">
        <v>1010220</v>
      </c>
      <c r="B72" s="171" t="s">
        <v>336</v>
      </c>
      <c r="C72" s="167" t="s">
        <v>167</v>
      </c>
      <c r="D72" s="166" t="s">
        <v>521</v>
      </c>
      <c r="E72" s="167" t="s">
        <v>166</v>
      </c>
      <c r="F72" s="166" t="s">
        <v>520</v>
      </c>
      <c r="G72" s="166" t="b">
        <v>1</v>
      </c>
    </row>
    <row r="73" spans="1:7" x14ac:dyDescent="0.25">
      <c r="A73" s="167">
        <v>1010230</v>
      </c>
      <c r="B73" s="171" t="s">
        <v>336</v>
      </c>
      <c r="C73" s="167" t="s">
        <v>518</v>
      </c>
      <c r="D73" s="166" t="s">
        <v>519</v>
      </c>
      <c r="E73" s="167" t="s">
        <v>296</v>
      </c>
      <c r="F73" s="166" t="s">
        <v>25</v>
      </c>
      <c r="G73" s="166" t="b">
        <v>1</v>
      </c>
    </row>
    <row r="74" spans="1:7" x14ac:dyDescent="0.25">
      <c r="A74" s="167">
        <v>1010300</v>
      </c>
      <c r="B74" s="171" t="s">
        <v>336</v>
      </c>
      <c r="C74" s="167" t="s">
        <v>317</v>
      </c>
      <c r="D74" s="166" t="s">
        <v>517</v>
      </c>
      <c r="E74" s="167" t="s">
        <v>331</v>
      </c>
      <c r="F74" s="166" t="s">
        <v>516</v>
      </c>
      <c r="G74" s="166" t="b">
        <v>1</v>
      </c>
    </row>
    <row r="75" spans="1:7" x14ac:dyDescent="0.25">
      <c r="A75" s="167">
        <v>1011280</v>
      </c>
      <c r="B75" s="171" t="s">
        <v>336</v>
      </c>
      <c r="C75" s="167" t="s">
        <v>513</v>
      </c>
      <c r="D75" s="166" t="s">
        <v>515</v>
      </c>
      <c r="E75" s="167" t="s">
        <v>31</v>
      </c>
      <c r="F75" s="166" t="s">
        <v>514</v>
      </c>
      <c r="G75" s="166" t="b">
        <v>1</v>
      </c>
    </row>
    <row r="76" spans="1:7" x14ac:dyDescent="0.25">
      <c r="A76" s="167">
        <v>1011420</v>
      </c>
      <c r="B76" s="171" t="s">
        <v>336</v>
      </c>
      <c r="C76" s="167" t="s">
        <v>509</v>
      </c>
      <c r="D76" s="166" t="s">
        <v>510</v>
      </c>
      <c r="E76" s="167"/>
      <c r="F76" s="166" t="s">
        <v>224</v>
      </c>
      <c r="G76" s="166" t="b">
        <v>1</v>
      </c>
    </row>
    <row r="77" spans="1:7" x14ac:dyDescent="0.25">
      <c r="A77" s="167">
        <v>1012130</v>
      </c>
      <c r="B77" s="171" t="s">
        <v>336</v>
      </c>
      <c r="C77" s="167" t="s">
        <v>1323</v>
      </c>
      <c r="D77" s="166" t="s">
        <v>190</v>
      </c>
      <c r="E77" s="167" t="s">
        <v>189</v>
      </c>
      <c r="F77" s="166" t="s">
        <v>32</v>
      </c>
      <c r="G77" s="166" t="b">
        <v>1</v>
      </c>
    </row>
    <row r="78" spans="1:7" x14ac:dyDescent="0.25">
      <c r="A78" s="167">
        <v>1012160</v>
      </c>
      <c r="B78" s="171" t="s">
        <v>336</v>
      </c>
      <c r="C78" s="167" t="s">
        <v>506</v>
      </c>
      <c r="D78" s="166" t="s">
        <v>508</v>
      </c>
      <c r="E78" s="167" t="s">
        <v>507</v>
      </c>
      <c r="F78" s="166" t="s">
        <v>16</v>
      </c>
      <c r="G78" s="166" t="b">
        <v>1</v>
      </c>
    </row>
    <row r="79" spans="1:7" x14ac:dyDescent="0.25">
      <c r="A79" s="167">
        <v>1012240</v>
      </c>
      <c r="B79" s="171" t="s">
        <v>336</v>
      </c>
      <c r="C79" s="167" t="s">
        <v>505</v>
      </c>
      <c r="D79" s="166" t="s">
        <v>504</v>
      </c>
      <c r="E79" s="167" t="s">
        <v>289</v>
      </c>
      <c r="F79" s="166" t="s">
        <v>7</v>
      </c>
      <c r="G79" s="166" t="b">
        <v>1</v>
      </c>
    </row>
    <row r="80" spans="1:7" x14ac:dyDescent="0.25">
      <c r="A80" s="167">
        <v>1011950</v>
      </c>
      <c r="B80" s="171" t="s">
        <v>336</v>
      </c>
      <c r="C80" s="167" t="s">
        <v>502</v>
      </c>
      <c r="D80" s="166" t="s">
        <v>503</v>
      </c>
      <c r="E80" s="167" t="s">
        <v>399</v>
      </c>
      <c r="F80" s="166" t="s">
        <v>2</v>
      </c>
      <c r="G80" s="166" t="b">
        <v>1</v>
      </c>
    </row>
    <row r="81" spans="1:7" x14ac:dyDescent="0.25">
      <c r="A81" s="167">
        <v>1011980</v>
      </c>
      <c r="B81" s="171" t="s">
        <v>336</v>
      </c>
      <c r="C81" s="167" t="s">
        <v>355</v>
      </c>
      <c r="D81" s="166" t="s">
        <v>354</v>
      </c>
      <c r="E81" s="167" t="s">
        <v>80</v>
      </c>
      <c r="F81" s="166" t="s">
        <v>42</v>
      </c>
      <c r="G81" s="166" t="b">
        <v>1</v>
      </c>
    </row>
    <row r="82" spans="1:7" x14ac:dyDescent="0.25">
      <c r="A82" s="167">
        <v>1012010</v>
      </c>
      <c r="B82" s="171" t="s">
        <v>336</v>
      </c>
      <c r="C82" s="167" t="s">
        <v>501</v>
      </c>
      <c r="D82" s="166" t="s">
        <v>500</v>
      </c>
      <c r="E82" s="167" t="s">
        <v>189</v>
      </c>
      <c r="F82" s="166" t="s">
        <v>16</v>
      </c>
      <c r="G82" s="166" t="b">
        <v>1</v>
      </c>
    </row>
    <row r="83" spans="1:7" x14ac:dyDescent="0.25">
      <c r="A83" s="167">
        <v>1012070</v>
      </c>
      <c r="B83" s="171" t="s">
        <v>336</v>
      </c>
      <c r="C83" s="167" t="s">
        <v>499</v>
      </c>
      <c r="D83" s="166" t="s">
        <v>498</v>
      </c>
      <c r="E83" s="167" t="s">
        <v>288</v>
      </c>
      <c r="F83" s="166" t="s">
        <v>42</v>
      </c>
      <c r="G83" s="166" t="b">
        <v>1</v>
      </c>
    </row>
    <row r="84" spans="1:7" x14ac:dyDescent="0.25">
      <c r="A84" s="167">
        <v>1012080</v>
      </c>
      <c r="B84" s="171" t="s">
        <v>336</v>
      </c>
      <c r="C84" s="167" t="s">
        <v>389</v>
      </c>
      <c r="D84" s="166" t="s">
        <v>497</v>
      </c>
      <c r="E84" s="167" t="s">
        <v>306</v>
      </c>
      <c r="F84" s="166" t="s">
        <v>25</v>
      </c>
      <c r="G84" s="166" t="b">
        <v>1</v>
      </c>
    </row>
    <row r="85" spans="1:7" x14ac:dyDescent="0.25">
      <c r="A85" s="167">
        <v>1012090</v>
      </c>
      <c r="B85" s="171" t="s">
        <v>336</v>
      </c>
      <c r="C85" s="167" t="s">
        <v>388</v>
      </c>
      <c r="D85" s="166" t="s">
        <v>496</v>
      </c>
      <c r="E85" s="167" t="s">
        <v>294</v>
      </c>
      <c r="F85" s="166" t="s">
        <v>25</v>
      </c>
      <c r="G85" s="166" t="b">
        <v>1</v>
      </c>
    </row>
    <row r="86" spans="1:7" x14ac:dyDescent="0.25">
      <c r="A86" s="167">
        <v>1012100</v>
      </c>
      <c r="B86" s="171" t="s">
        <v>336</v>
      </c>
      <c r="C86" s="167" t="s">
        <v>495</v>
      </c>
      <c r="D86" s="166" t="s">
        <v>494</v>
      </c>
      <c r="E86" s="167" t="s">
        <v>68</v>
      </c>
      <c r="F86" s="166" t="s">
        <v>295</v>
      </c>
      <c r="G86" s="166" t="b">
        <v>1</v>
      </c>
    </row>
    <row r="87" spans="1:7" x14ac:dyDescent="0.25">
      <c r="A87" s="167">
        <v>1012110</v>
      </c>
      <c r="B87" s="171" t="s">
        <v>336</v>
      </c>
      <c r="C87" s="167" t="s">
        <v>350</v>
      </c>
      <c r="D87" s="166" t="s">
        <v>1295</v>
      </c>
      <c r="E87" s="167" t="s">
        <v>189</v>
      </c>
      <c r="F87" s="166" t="s">
        <v>295</v>
      </c>
      <c r="G87" s="166" t="b">
        <v>1</v>
      </c>
    </row>
    <row r="88" spans="1:7" x14ac:dyDescent="0.25">
      <c r="A88" s="167">
        <v>1012120</v>
      </c>
      <c r="B88" s="171" t="s">
        <v>336</v>
      </c>
      <c r="C88" s="167" t="s">
        <v>493</v>
      </c>
      <c r="D88" s="166" t="s">
        <v>492</v>
      </c>
      <c r="E88" s="167" t="s">
        <v>189</v>
      </c>
      <c r="F88" s="166" t="s">
        <v>42</v>
      </c>
      <c r="G88" s="166" t="b">
        <v>1</v>
      </c>
    </row>
    <row r="89" spans="1:7" x14ac:dyDescent="0.25">
      <c r="A89" s="167">
        <v>1012370</v>
      </c>
      <c r="B89" s="171" t="s">
        <v>336</v>
      </c>
      <c r="C89" s="167" t="s">
        <v>357</v>
      </c>
      <c r="D89" s="166" t="s">
        <v>1294</v>
      </c>
      <c r="E89" s="167" t="s">
        <v>68</v>
      </c>
      <c r="F89" s="166" t="s">
        <v>295</v>
      </c>
      <c r="G89" s="166" t="b">
        <v>1</v>
      </c>
    </row>
    <row r="90" spans="1:7" x14ac:dyDescent="0.25">
      <c r="A90" s="167">
        <v>1012150</v>
      </c>
      <c r="B90" s="171" t="s">
        <v>336</v>
      </c>
      <c r="C90" s="167" t="s">
        <v>491</v>
      </c>
      <c r="D90" s="166" t="s">
        <v>490</v>
      </c>
      <c r="E90" s="167" t="s">
        <v>489</v>
      </c>
      <c r="F90" s="166" t="s">
        <v>16</v>
      </c>
      <c r="G90" s="166" t="b">
        <v>1</v>
      </c>
    </row>
    <row r="91" spans="1:7" x14ac:dyDescent="0.25">
      <c r="A91" s="167">
        <v>1012250</v>
      </c>
      <c r="B91" s="171" t="s">
        <v>336</v>
      </c>
      <c r="C91" s="167" t="s">
        <v>488</v>
      </c>
      <c r="D91" s="166" t="s">
        <v>487</v>
      </c>
      <c r="E91" s="167" t="s">
        <v>294</v>
      </c>
      <c r="F91" s="166" t="s">
        <v>2</v>
      </c>
      <c r="G91" s="166" t="b">
        <v>1</v>
      </c>
    </row>
    <row r="92" spans="1:7" x14ac:dyDescent="0.25">
      <c r="A92" s="167">
        <v>1012230</v>
      </c>
      <c r="B92" s="171" t="s">
        <v>333</v>
      </c>
      <c r="C92" s="167" t="s">
        <v>329</v>
      </c>
      <c r="D92" s="166" t="s">
        <v>486</v>
      </c>
      <c r="E92" s="167" t="s">
        <v>68</v>
      </c>
      <c r="F92" s="166" t="s">
        <v>2</v>
      </c>
      <c r="G92" s="166" t="b">
        <v>1</v>
      </c>
    </row>
    <row r="93" spans="1:7" x14ac:dyDescent="0.25">
      <c r="A93" s="167">
        <v>1012300</v>
      </c>
      <c r="B93" s="171" t="s">
        <v>336</v>
      </c>
      <c r="C93" s="167" t="s">
        <v>483</v>
      </c>
      <c r="D93" s="166" t="s">
        <v>485</v>
      </c>
      <c r="E93" s="167" t="s">
        <v>484</v>
      </c>
      <c r="F93" s="166" t="s">
        <v>311</v>
      </c>
      <c r="G93" s="166" t="b">
        <v>1</v>
      </c>
    </row>
    <row r="94" spans="1:7" x14ac:dyDescent="0.25">
      <c r="A94" s="167">
        <v>1012400</v>
      </c>
      <c r="B94" s="171" t="s">
        <v>336</v>
      </c>
      <c r="C94" s="167" t="s">
        <v>480</v>
      </c>
      <c r="D94" s="166" t="s">
        <v>482</v>
      </c>
      <c r="E94" s="167" t="s">
        <v>481</v>
      </c>
      <c r="F94" s="166" t="s">
        <v>463</v>
      </c>
      <c r="G94" s="166" t="b">
        <v>1</v>
      </c>
    </row>
    <row r="95" spans="1:7" x14ac:dyDescent="0.25">
      <c r="A95" s="167">
        <v>1012410</v>
      </c>
      <c r="B95" s="171" t="s">
        <v>336</v>
      </c>
      <c r="C95" s="167" t="s">
        <v>347</v>
      </c>
      <c r="D95" s="166" t="s">
        <v>479</v>
      </c>
      <c r="E95" s="167" t="s">
        <v>348</v>
      </c>
      <c r="F95" s="166" t="s">
        <v>309</v>
      </c>
      <c r="G95" s="166" t="b">
        <v>1</v>
      </c>
    </row>
    <row r="96" spans="1:7" x14ac:dyDescent="0.25">
      <c r="A96" s="167">
        <v>1011800</v>
      </c>
      <c r="B96" s="171" t="s">
        <v>336</v>
      </c>
      <c r="C96" s="167" t="s">
        <v>477</v>
      </c>
      <c r="D96" s="166" t="s">
        <v>478</v>
      </c>
      <c r="E96" s="167" t="s">
        <v>55</v>
      </c>
      <c r="F96" s="166" t="s">
        <v>7</v>
      </c>
      <c r="G96" s="166" t="b">
        <v>1</v>
      </c>
    </row>
    <row r="97" spans="1:7" x14ac:dyDescent="0.25">
      <c r="A97" s="167">
        <v>1011850</v>
      </c>
      <c r="B97" s="171" t="s">
        <v>336</v>
      </c>
      <c r="C97" s="167" t="s">
        <v>475</v>
      </c>
      <c r="D97" s="166" t="s">
        <v>476</v>
      </c>
      <c r="E97" s="167" t="s">
        <v>68</v>
      </c>
      <c r="F97" s="166" t="s">
        <v>7</v>
      </c>
      <c r="G97" s="166" t="b">
        <v>1</v>
      </c>
    </row>
    <row r="98" spans="1:7" x14ac:dyDescent="0.25">
      <c r="A98" s="167">
        <v>1011860</v>
      </c>
      <c r="B98" s="171" t="s">
        <v>336</v>
      </c>
      <c r="C98" s="167" t="s">
        <v>408</v>
      </c>
      <c r="D98" s="166" t="s">
        <v>474</v>
      </c>
      <c r="E98" s="172">
        <v>0.01</v>
      </c>
      <c r="F98" s="166" t="s">
        <v>25</v>
      </c>
      <c r="G98" s="166" t="b">
        <v>1</v>
      </c>
    </row>
    <row r="99" spans="1:7" x14ac:dyDescent="0.25">
      <c r="A99" s="167">
        <v>1011870</v>
      </c>
      <c r="B99" s="171" t="s">
        <v>336</v>
      </c>
      <c r="C99" s="167" t="s">
        <v>394</v>
      </c>
      <c r="D99" s="166" t="s">
        <v>473</v>
      </c>
      <c r="E99" s="167" t="s">
        <v>294</v>
      </c>
      <c r="F99" s="166" t="s">
        <v>309</v>
      </c>
      <c r="G99" s="166" t="b">
        <v>1</v>
      </c>
    </row>
    <row r="100" spans="1:7" x14ac:dyDescent="0.25">
      <c r="A100" s="167">
        <v>1011890</v>
      </c>
      <c r="B100" s="171" t="s">
        <v>336</v>
      </c>
      <c r="C100" s="167" t="s">
        <v>469</v>
      </c>
      <c r="D100" s="166" t="s">
        <v>472</v>
      </c>
      <c r="E100" s="167" t="s">
        <v>471</v>
      </c>
      <c r="F100" s="166" t="s">
        <v>470</v>
      </c>
      <c r="G100" s="166" t="b">
        <v>1</v>
      </c>
    </row>
    <row r="101" spans="1:7" x14ac:dyDescent="0.25">
      <c r="A101" s="167">
        <v>1011910</v>
      </c>
      <c r="B101" s="171" t="s">
        <v>336</v>
      </c>
      <c r="C101" s="167" t="s">
        <v>467</v>
      </c>
      <c r="D101" s="166" t="s">
        <v>468</v>
      </c>
      <c r="E101" s="167" t="s">
        <v>294</v>
      </c>
      <c r="F101" s="166" t="s">
        <v>25</v>
      </c>
      <c r="G101" s="166" t="b">
        <v>1</v>
      </c>
    </row>
    <row r="102" spans="1:7" x14ac:dyDescent="0.25">
      <c r="A102" s="167">
        <v>1011930</v>
      </c>
      <c r="B102" s="171" t="s">
        <v>336</v>
      </c>
      <c r="C102" s="167" t="s">
        <v>465</v>
      </c>
      <c r="D102" s="166" t="s">
        <v>466</v>
      </c>
      <c r="E102" s="172">
        <v>0.01</v>
      </c>
      <c r="F102" s="166" t="s">
        <v>295</v>
      </c>
      <c r="G102" s="166" t="b">
        <v>1</v>
      </c>
    </row>
    <row r="103" spans="1:7" x14ac:dyDescent="0.25">
      <c r="A103" s="167">
        <v>1012350</v>
      </c>
      <c r="B103" s="171" t="s">
        <v>336</v>
      </c>
      <c r="C103" s="167" t="s">
        <v>462</v>
      </c>
      <c r="D103" s="166" t="s">
        <v>464</v>
      </c>
      <c r="E103" s="167" t="s">
        <v>310</v>
      </c>
      <c r="F103" s="166" t="s">
        <v>463</v>
      </c>
      <c r="G103" s="166" t="b">
        <v>1</v>
      </c>
    </row>
    <row r="104" spans="1:7" x14ac:dyDescent="0.25">
      <c r="A104" s="167">
        <v>1012540</v>
      </c>
      <c r="B104" s="171" t="s">
        <v>336</v>
      </c>
      <c r="C104" s="167" t="s">
        <v>461</v>
      </c>
      <c r="D104" s="166" t="s">
        <v>308</v>
      </c>
      <c r="E104" s="167" t="s">
        <v>460</v>
      </c>
      <c r="F104" s="166" t="s">
        <v>32</v>
      </c>
      <c r="G104" s="166" t="b">
        <v>1</v>
      </c>
    </row>
    <row r="105" spans="1:7" x14ac:dyDescent="0.25">
      <c r="A105" s="167">
        <v>1012580</v>
      </c>
      <c r="B105" s="171" t="s">
        <v>336</v>
      </c>
      <c r="C105" s="167" t="s">
        <v>459</v>
      </c>
      <c r="D105" s="166" t="s">
        <v>458</v>
      </c>
      <c r="E105" s="167" t="s">
        <v>68</v>
      </c>
      <c r="F105" s="166" t="s">
        <v>16</v>
      </c>
      <c r="G105" s="166" t="b">
        <v>1</v>
      </c>
    </row>
    <row r="106" spans="1:7" x14ac:dyDescent="0.25">
      <c r="A106" s="167">
        <v>1012640</v>
      </c>
      <c r="B106" s="171" t="s">
        <v>336</v>
      </c>
      <c r="C106" s="167" t="s">
        <v>456</v>
      </c>
      <c r="D106" s="166" t="s">
        <v>457</v>
      </c>
      <c r="E106" s="167" t="s">
        <v>68</v>
      </c>
      <c r="F106" s="166" t="s">
        <v>7</v>
      </c>
      <c r="G106" s="166" t="b">
        <v>1</v>
      </c>
    </row>
    <row r="107" spans="1:7" x14ac:dyDescent="0.25">
      <c r="A107" s="167">
        <v>1012700</v>
      </c>
      <c r="B107" s="171" t="s">
        <v>336</v>
      </c>
      <c r="C107" s="167" t="s">
        <v>454</v>
      </c>
      <c r="D107" s="166" t="s">
        <v>455</v>
      </c>
      <c r="E107" s="167" t="s">
        <v>313</v>
      </c>
      <c r="F107" s="166" t="s">
        <v>96</v>
      </c>
      <c r="G107" s="166" t="b">
        <v>1</v>
      </c>
    </row>
    <row r="108" spans="1:7" x14ac:dyDescent="0.25">
      <c r="A108" s="167">
        <v>1012710</v>
      </c>
      <c r="B108" s="171" t="s">
        <v>336</v>
      </c>
      <c r="C108" s="167" t="s">
        <v>453</v>
      </c>
      <c r="D108" s="166" t="s">
        <v>290</v>
      </c>
      <c r="E108" s="167" t="s">
        <v>312</v>
      </c>
      <c r="F108" s="166" t="s">
        <v>7</v>
      </c>
      <c r="G108" s="166" t="b">
        <v>1</v>
      </c>
    </row>
    <row r="109" spans="1:7" x14ac:dyDescent="0.25">
      <c r="A109" s="167">
        <v>1012720</v>
      </c>
      <c r="B109" s="171" t="s">
        <v>336</v>
      </c>
      <c r="C109" s="167" t="s">
        <v>451</v>
      </c>
      <c r="D109" s="166" t="s">
        <v>452</v>
      </c>
      <c r="E109" s="167" t="s">
        <v>117</v>
      </c>
      <c r="F109" s="166" t="s">
        <v>7</v>
      </c>
      <c r="G109" s="166" t="b">
        <v>1</v>
      </c>
    </row>
    <row r="110" spans="1:7" x14ac:dyDescent="0.25">
      <c r="A110" s="167">
        <v>1012730</v>
      </c>
      <c r="B110" s="171" t="s">
        <v>336</v>
      </c>
      <c r="C110" s="167" t="s">
        <v>449</v>
      </c>
      <c r="D110" s="166" t="s">
        <v>450</v>
      </c>
      <c r="E110" s="167" t="s">
        <v>307</v>
      </c>
      <c r="F110" s="166" t="s">
        <v>25</v>
      </c>
      <c r="G110" s="166" t="b">
        <v>1</v>
      </c>
    </row>
    <row r="111" spans="1:7" x14ac:dyDescent="0.25">
      <c r="A111" s="167">
        <v>1012780</v>
      </c>
      <c r="B111" s="171" t="s">
        <v>336</v>
      </c>
      <c r="C111" s="167" t="s">
        <v>446</v>
      </c>
      <c r="D111" s="166" t="s">
        <v>448</v>
      </c>
      <c r="E111" s="167" t="s">
        <v>447</v>
      </c>
      <c r="F111" s="166" t="s">
        <v>19</v>
      </c>
      <c r="G111" s="166" t="b">
        <v>1</v>
      </c>
    </row>
    <row r="112" spans="1:7" x14ac:dyDescent="0.25">
      <c r="A112" s="167">
        <v>1012790</v>
      </c>
      <c r="B112" s="171" t="s">
        <v>333</v>
      </c>
      <c r="C112" s="167" t="s">
        <v>444</v>
      </c>
      <c r="D112" s="166" t="s">
        <v>445</v>
      </c>
      <c r="E112" s="167" t="s">
        <v>288</v>
      </c>
      <c r="F112" s="166" t="s">
        <v>7</v>
      </c>
      <c r="G112" s="166" t="b">
        <v>1</v>
      </c>
    </row>
    <row r="113" spans="1:7" x14ac:dyDescent="0.25">
      <c r="A113" s="167">
        <v>1012810</v>
      </c>
      <c r="B113" s="171" t="s">
        <v>336</v>
      </c>
      <c r="C113" s="167" t="s">
        <v>442</v>
      </c>
      <c r="D113" s="166" t="s">
        <v>443</v>
      </c>
      <c r="E113" s="167" t="s">
        <v>68</v>
      </c>
      <c r="F113" s="166" t="s">
        <v>16</v>
      </c>
      <c r="G113" s="166" t="b">
        <v>1</v>
      </c>
    </row>
    <row r="114" spans="1:7" x14ac:dyDescent="0.25">
      <c r="A114" s="167">
        <v>1012860</v>
      </c>
      <c r="B114" s="171" t="s">
        <v>336</v>
      </c>
      <c r="C114" s="167" t="s">
        <v>378</v>
      </c>
      <c r="D114" s="166" t="s">
        <v>379</v>
      </c>
      <c r="E114" s="167" t="s">
        <v>68</v>
      </c>
      <c r="F114" s="166" t="s">
        <v>25</v>
      </c>
      <c r="G114" s="166" t="b">
        <v>1</v>
      </c>
    </row>
    <row r="115" spans="1:7" x14ac:dyDescent="0.25">
      <c r="A115" s="167">
        <v>1012900</v>
      </c>
      <c r="B115" s="171" t="s">
        <v>333</v>
      </c>
      <c r="C115" s="167" t="s">
        <v>440</v>
      </c>
      <c r="D115" s="166" t="s">
        <v>441</v>
      </c>
      <c r="E115" s="167" t="s">
        <v>68</v>
      </c>
      <c r="F115" s="166" t="s">
        <v>93</v>
      </c>
      <c r="G115" s="166" t="b">
        <v>1</v>
      </c>
    </row>
    <row r="116" spans="1:7" x14ac:dyDescent="0.25">
      <c r="A116" s="167">
        <v>1012910</v>
      </c>
      <c r="B116" s="171" t="s">
        <v>333</v>
      </c>
      <c r="C116" s="167" t="s">
        <v>438</v>
      </c>
      <c r="D116" s="166" t="s">
        <v>439</v>
      </c>
      <c r="E116" s="167" t="s">
        <v>68</v>
      </c>
      <c r="F116" s="166" t="s">
        <v>25</v>
      </c>
      <c r="G116" s="166" t="b">
        <v>1</v>
      </c>
    </row>
    <row r="117" spans="1:7" x14ac:dyDescent="0.25">
      <c r="A117" s="167">
        <v>1012940</v>
      </c>
      <c r="B117" s="171" t="s">
        <v>336</v>
      </c>
      <c r="C117" s="167" t="s">
        <v>436</v>
      </c>
      <c r="D117" s="166" t="s">
        <v>437</v>
      </c>
      <c r="E117" s="167"/>
      <c r="F117" s="166" t="s">
        <v>42</v>
      </c>
      <c r="G117" s="166" t="b">
        <v>1</v>
      </c>
    </row>
    <row r="118" spans="1:7" x14ac:dyDescent="0.25">
      <c r="A118" s="167">
        <v>1012950</v>
      </c>
      <c r="B118" s="171" t="s">
        <v>333</v>
      </c>
      <c r="C118" s="167" t="s">
        <v>434</v>
      </c>
      <c r="D118" s="166" t="s">
        <v>435</v>
      </c>
      <c r="E118" s="167" t="s">
        <v>57</v>
      </c>
      <c r="F118" s="166" t="s">
        <v>7</v>
      </c>
      <c r="G118" s="166" t="b">
        <v>1</v>
      </c>
    </row>
    <row r="119" spans="1:7" x14ac:dyDescent="0.25">
      <c r="A119" s="167">
        <v>1012970</v>
      </c>
      <c r="B119" s="171" t="s">
        <v>336</v>
      </c>
      <c r="C119" s="167" t="s">
        <v>432</v>
      </c>
      <c r="D119" s="166" t="s">
        <v>433</v>
      </c>
      <c r="E119" s="167" t="s">
        <v>293</v>
      </c>
      <c r="F119" s="166" t="s">
        <v>32</v>
      </c>
      <c r="G119" s="166" t="b">
        <v>1</v>
      </c>
    </row>
    <row r="120" spans="1:7" x14ac:dyDescent="0.25">
      <c r="A120" s="167">
        <v>1012980</v>
      </c>
      <c r="B120" s="171" t="s">
        <v>336</v>
      </c>
      <c r="C120" s="167" t="s">
        <v>430</v>
      </c>
      <c r="D120" s="166" t="s">
        <v>431</v>
      </c>
      <c r="E120" s="167" t="s">
        <v>57</v>
      </c>
      <c r="F120" s="166" t="s">
        <v>16</v>
      </c>
      <c r="G120" s="166" t="b">
        <v>1</v>
      </c>
    </row>
    <row r="121" spans="1:7" x14ac:dyDescent="0.25">
      <c r="A121" s="167">
        <v>1013010</v>
      </c>
      <c r="B121" s="171" t="s">
        <v>336</v>
      </c>
      <c r="C121" s="167" t="s">
        <v>429</v>
      </c>
      <c r="D121" s="166" t="s">
        <v>428</v>
      </c>
      <c r="E121" s="167" t="s">
        <v>427</v>
      </c>
      <c r="F121" s="166" t="s">
        <v>301</v>
      </c>
      <c r="G121" s="166" t="b">
        <v>1</v>
      </c>
    </row>
    <row r="122" spans="1:7" x14ac:dyDescent="0.25">
      <c r="A122" s="167">
        <v>1013020</v>
      </c>
      <c r="B122" s="171" t="s">
        <v>336</v>
      </c>
      <c r="C122" s="167" t="s">
        <v>425</v>
      </c>
      <c r="D122" s="166" t="s">
        <v>426</v>
      </c>
      <c r="E122" s="167" t="s">
        <v>306</v>
      </c>
      <c r="F122" s="166" t="s">
        <v>7</v>
      </c>
      <c r="G122" s="166" t="b">
        <v>1</v>
      </c>
    </row>
    <row r="123" spans="1:7" x14ac:dyDescent="0.25">
      <c r="A123" s="167">
        <v>1013070</v>
      </c>
      <c r="B123" s="171" t="s">
        <v>336</v>
      </c>
      <c r="C123" s="167" t="s">
        <v>380</v>
      </c>
      <c r="D123" s="166" t="s">
        <v>381</v>
      </c>
      <c r="E123" s="167" t="s">
        <v>292</v>
      </c>
      <c r="F123" s="166" t="s">
        <v>32</v>
      </c>
      <c r="G123" s="166" t="b">
        <v>1</v>
      </c>
    </row>
    <row r="124" spans="1:7" x14ac:dyDescent="0.25">
      <c r="A124" s="167">
        <v>1013480</v>
      </c>
      <c r="B124" s="171" t="s">
        <v>336</v>
      </c>
      <c r="C124" s="167" t="s">
        <v>423</v>
      </c>
      <c r="D124" s="166" t="s">
        <v>424</v>
      </c>
      <c r="E124" s="167" t="s">
        <v>296</v>
      </c>
      <c r="F124" s="166" t="s">
        <v>16</v>
      </c>
      <c r="G124" s="166" t="b">
        <v>1</v>
      </c>
    </row>
    <row r="125" spans="1:7" x14ac:dyDescent="0.25">
      <c r="A125" s="167">
        <v>1013490</v>
      </c>
      <c r="B125" s="171" t="s">
        <v>336</v>
      </c>
      <c r="C125" s="167" t="s">
        <v>421</v>
      </c>
      <c r="D125" s="166" t="s">
        <v>422</v>
      </c>
      <c r="E125" s="167" t="s">
        <v>296</v>
      </c>
      <c r="F125" s="166" t="s">
        <v>7</v>
      </c>
      <c r="G125" s="166" t="b">
        <v>1</v>
      </c>
    </row>
    <row r="126" spans="1:7" x14ac:dyDescent="0.25">
      <c r="A126" s="167">
        <v>1013200</v>
      </c>
      <c r="B126" s="171" t="s">
        <v>336</v>
      </c>
      <c r="C126" s="167" t="s">
        <v>420</v>
      </c>
      <c r="D126" s="166" t="s">
        <v>303</v>
      </c>
      <c r="E126" s="172">
        <v>0.05</v>
      </c>
      <c r="F126" s="166" t="s">
        <v>22</v>
      </c>
      <c r="G126" s="166" t="b">
        <v>1</v>
      </c>
    </row>
    <row r="127" spans="1:7" x14ac:dyDescent="0.25">
      <c r="A127" s="167">
        <v>1013230</v>
      </c>
      <c r="B127" s="171" t="s">
        <v>336</v>
      </c>
      <c r="C127" s="167" t="s">
        <v>220</v>
      </c>
      <c r="D127" s="166" t="s">
        <v>419</v>
      </c>
      <c r="E127" s="167" t="s">
        <v>418</v>
      </c>
      <c r="F127" s="166" t="s">
        <v>417</v>
      </c>
      <c r="G127" s="166" t="b">
        <v>1</v>
      </c>
    </row>
    <row r="128" spans="1:7" x14ac:dyDescent="0.25">
      <c r="A128" s="167">
        <v>1013630</v>
      </c>
      <c r="B128" s="171" t="s">
        <v>336</v>
      </c>
      <c r="C128" s="167" t="s">
        <v>351</v>
      </c>
      <c r="D128" s="166" t="s">
        <v>353</v>
      </c>
      <c r="E128" s="167" t="s">
        <v>352</v>
      </c>
      <c r="F128" s="166" t="s">
        <v>295</v>
      </c>
      <c r="G128" s="166" t="b">
        <v>1</v>
      </c>
    </row>
    <row r="129" spans="1:7" x14ac:dyDescent="0.25">
      <c r="A129" s="167">
        <v>1013640</v>
      </c>
      <c r="B129" s="171" t="s">
        <v>336</v>
      </c>
      <c r="C129" s="167" t="s">
        <v>390</v>
      </c>
      <c r="D129" s="166" t="s">
        <v>391</v>
      </c>
      <c r="E129" s="167" t="s">
        <v>352</v>
      </c>
      <c r="F129" s="166" t="s">
        <v>25</v>
      </c>
      <c r="G129" s="166" t="b">
        <v>1</v>
      </c>
    </row>
    <row r="130" spans="1:7" x14ac:dyDescent="0.25">
      <c r="A130" s="167">
        <v>1014560</v>
      </c>
      <c r="B130" s="171" t="s">
        <v>336</v>
      </c>
      <c r="C130" s="167" t="s">
        <v>298</v>
      </c>
      <c r="D130" s="166" t="s">
        <v>416</v>
      </c>
      <c r="E130" s="167" t="s">
        <v>313</v>
      </c>
      <c r="F130" s="166" t="s">
        <v>96</v>
      </c>
      <c r="G130" s="166" t="b">
        <v>1</v>
      </c>
    </row>
    <row r="131" spans="1:7" x14ac:dyDescent="0.25">
      <c r="A131" s="167">
        <v>1013810</v>
      </c>
      <c r="B131" s="171" t="s">
        <v>336</v>
      </c>
      <c r="C131" s="167" t="s">
        <v>269</v>
      </c>
      <c r="D131" s="166" t="s">
        <v>132</v>
      </c>
      <c r="E131" s="167"/>
      <c r="F131" s="166" t="s">
        <v>45</v>
      </c>
      <c r="G131" s="166" t="b">
        <v>1</v>
      </c>
    </row>
    <row r="132" spans="1:7" x14ac:dyDescent="0.25">
      <c r="A132" s="167">
        <v>1013880</v>
      </c>
      <c r="B132" s="171" t="s">
        <v>336</v>
      </c>
      <c r="C132" s="167" t="s">
        <v>415</v>
      </c>
      <c r="D132" s="166" t="s">
        <v>300</v>
      </c>
      <c r="E132" s="173">
        <v>8.9999999999999993E-3</v>
      </c>
      <c r="F132" s="166" t="s">
        <v>22</v>
      </c>
      <c r="G132" s="166" t="b">
        <v>1</v>
      </c>
    </row>
    <row r="133" spans="1:7" x14ac:dyDescent="0.25">
      <c r="A133" s="167">
        <v>1013890</v>
      </c>
      <c r="B133" s="171" t="s">
        <v>336</v>
      </c>
      <c r="C133" s="167" t="s">
        <v>274</v>
      </c>
      <c r="D133" s="166" t="s">
        <v>302</v>
      </c>
      <c r="E133" s="173">
        <v>8.9999999999999993E-3</v>
      </c>
      <c r="F133" s="166" t="s">
        <v>45</v>
      </c>
      <c r="G133" s="166" t="b">
        <v>1</v>
      </c>
    </row>
    <row r="134" spans="1:7" x14ac:dyDescent="0.25">
      <c r="A134" s="167">
        <v>1014290</v>
      </c>
      <c r="B134" s="171" t="s">
        <v>336</v>
      </c>
      <c r="C134" s="167" t="s">
        <v>225</v>
      </c>
      <c r="D134" s="166" t="s">
        <v>414</v>
      </c>
      <c r="E134" s="167" t="s">
        <v>59</v>
      </c>
      <c r="F134" s="166" t="s">
        <v>60</v>
      </c>
      <c r="G134" s="166" t="b">
        <v>1</v>
      </c>
    </row>
    <row r="135" spans="1:7" x14ac:dyDescent="0.25">
      <c r="A135" s="167">
        <v>1014200</v>
      </c>
      <c r="B135" s="171" t="s">
        <v>336</v>
      </c>
      <c r="C135" s="167" t="s">
        <v>267</v>
      </c>
      <c r="D135" s="166" t="s">
        <v>304</v>
      </c>
      <c r="E135" s="167" t="s">
        <v>125</v>
      </c>
      <c r="F135" s="166" t="s">
        <v>93</v>
      </c>
      <c r="G135" s="166" t="b">
        <v>1</v>
      </c>
    </row>
    <row r="136" spans="1:7" x14ac:dyDescent="0.25">
      <c r="A136" s="167">
        <v>1014210</v>
      </c>
      <c r="B136" s="171" t="s">
        <v>336</v>
      </c>
      <c r="C136" s="167" t="s">
        <v>403</v>
      </c>
      <c r="D136" s="166" t="s">
        <v>43</v>
      </c>
      <c r="E136" s="167" t="s">
        <v>44</v>
      </c>
      <c r="F136" s="166" t="s">
        <v>45</v>
      </c>
      <c r="G136" s="166" t="b">
        <v>1</v>
      </c>
    </row>
    <row r="137" spans="1:7" x14ac:dyDescent="0.25">
      <c r="A137" s="167">
        <v>1014510</v>
      </c>
      <c r="B137" s="171" t="s">
        <v>336</v>
      </c>
      <c r="C137" s="167" t="s">
        <v>270</v>
      </c>
      <c r="D137" s="166" t="s">
        <v>314</v>
      </c>
      <c r="E137" s="167" t="s">
        <v>78</v>
      </c>
      <c r="F137" s="166" t="s">
        <v>19</v>
      </c>
      <c r="G137" s="166" t="b">
        <v>1</v>
      </c>
    </row>
    <row r="138" spans="1:7" x14ac:dyDescent="0.25">
      <c r="A138" s="167">
        <v>1015370</v>
      </c>
      <c r="B138" s="171" t="s">
        <v>333</v>
      </c>
      <c r="C138" s="167" t="s">
        <v>400</v>
      </c>
      <c r="D138" s="166" t="s">
        <v>402</v>
      </c>
      <c r="E138" s="167" t="s">
        <v>315</v>
      </c>
      <c r="F138" s="166" t="s">
        <v>401</v>
      </c>
      <c r="G138" s="166" t="b">
        <v>1</v>
      </c>
    </row>
    <row r="139" spans="1:7" x14ac:dyDescent="0.25">
      <c r="A139" s="167">
        <v>1015360</v>
      </c>
      <c r="B139" s="171" t="s">
        <v>333</v>
      </c>
      <c r="C139" s="167" t="s">
        <v>387</v>
      </c>
      <c r="D139" s="166" t="s">
        <v>386</v>
      </c>
      <c r="E139" s="167" t="s">
        <v>189</v>
      </c>
      <c r="F139" s="166" t="s">
        <v>7</v>
      </c>
      <c r="G139" s="166" t="b">
        <v>1</v>
      </c>
    </row>
    <row r="140" spans="1:7" x14ac:dyDescent="0.25">
      <c r="A140" s="167">
        <v>1015780</v>
      </c>
      <c r="B140" s="171" t="s">
        <v>336</v>
      </c>
      <c r="C140" s="167" t="s">
        <v>384</v>
      </c>
      <c r="D140" s="166" t="s">
        <v>385</v>
      </c>
      <c r="E140" s="167" t="s">
        <v>275</v>
      </c>
      <c r="F140" s="166" t="s">
        <v>7</v>
      </c>
      <c r="G140" s="166" t="b">
        <v>1</v>
      </c>
    </row>
    <row r="141" spans="1:7" x14ac:dyDescent="0.25">
      <c r="A141" s="167">
        <v>1015840</v>
      </c>
      <c r="B141" s="171" t="s">
        <v>336</v>
      </c>
      <c r="C141" s="167" t="s">
        <v>365</v>
      </c>
      <c r="D141" s="166" t="s">
        <v>383</v>
      </c>
      <c r="E141" s="167" t="s">
        <v>117</v>
      </c>
      <c r="F141" s="166" t="s">
        <v>7</v>
      </c>
      <c r="G141" s="166" t="b">
        <v>1</v>
      </c>
    </row>
    <row r="142" spans="1:7" x14ac:dyDescent="0.25">
      <c r="A142" s="167">
        <v>1015820</v>
      </c>
      <c r="B142" s="171" t="s">
        <v>336</v>
      </c>
      <c r="C142" s="167" t="s">
        <v>340</v>
      </c>
      <c r="D142" s="166" t="s">
        <v>341</v>
      </c>
      <c r="E142" s="167" t="s">
        <v>57</v>
      </c>
      <c r="F142" s="166" t="s">
        <v>96</v>
      </c>
      <c r="G142" s="166" t="b">
        <v>1</v>
      </c>
    </row>
    <row r="143" spans="1:7" x14ac:dyDescent="0.25">
      <c r="A143" s="167">
        <v>1015700</v>
      </c>
      <c r="B143" s="171" t="s">
        <v>336</v>
      </c>
      <c r="C143" s="167" t="s">
        <v>279</v>
      </c>
      <c r="D143" s="166" t="s">
        <v>276</v>
      </c>
      <c r="E143" s="167" t="s">
        <v>275</v>
      </c>
      <c r="F143" s="166" t="s">
        <v>7</v>
      </c>
      <c r="G143" s="166" t="b">
        <v>1</v>
      </c>
    </row>
    <row r="144" spans="1:7" x14ac:dyDescent="0.25">
      <c r="A144" s="167">
        <v>1016160</v>
      </c>
      <c r="B144" s="171" t="s">
        <v>333</v>
      </c>
      <c r="C144" s="167" t="s">
        <v>376</v>
      </c>
      <c r="D144" s="166" t="s">
        <v>377</v>
      </c>
      <c r="E144" s="167" t="s">
        <v>288</v>
      </c>
      <c r="F144" s="166" t="s">
        <v>42</v>
      </c>
      <c r="G144" s="166" t="b">
        <v>1</v>
      </c>
    </row>
    <row r="145" spans="1:7" x14ac:dyDescent="0.25">
      <c r="A145" s="167">
        <v>1016170</v>
      </c>
      <c r="B145" s="171" t="s">
        <v>336</v>
      </c>
      <c r="C145" s="167" t="s">
        <v>339</v>
      </c>
      <c r="D145" s="166" t="s">
        <v>375</v>
      </c>
      <c r="E145" s="167" t="s">
        <v>189</v>
      </c>
      <c r="F145" s="166" t="s">
        <v>16</v>
      </c>
      <c r="G145" s="166" t="b">
        <v>1</v>
      </c>
    </row>
    <row r="146" spans="1:7" x14ac:dyDescent="0.25">
      <c r="A146" s="167">
        <v>1016200</v>
      </c>
      <c r="B146" s="167" t="s">
        <v>333</v>
      </c>
      <c r="C146" s="167" t="s">
        <v>373</v>
      </c>
      <c r="D146" s="166" t="s">
        <v>374</v>
      </c>
      <c r="E146" s="167" t="s">
        <v>68</v>
      </c>
      <c r="F146" s="166" t="s">
        <v>7</v>
      </c>
      <c r="G146" s="166" t="b">
        <v>1</v>
      </c>
    </row>
    <row r="147" spans="1:7" x14ac:dyDescent="0.25">
      <c r="A147" s="167">
        <v>1016210</v>
      </c>
      <c r="B147" s="167" t="s">
        <v>333</v>
      </c>
      <c r="C147" s="167" t="s">
        <v>371</v>
      </c>
      <c r="D147" s="166" t="s">
        <v>372</v>
      </c>
      <c r="E147" s="167" t="s">
        <v>68</v>
      </c>
      <c r="F147" s="166" t="s">
        <v>16</v>
      </c>
      <c r="G147" s="166" t="b">
        <v>1</v>
      </c>
    </row>
    <row r="148" spans="1:7" x14ac:dyDescent="0.25">
      <c r="A148" s="167">
        <v>1016220</v>
      </c>
      <c r="B148" s="167" t="s">
        <v>333</v>
      </c>
      <c r="C148" s="167" t="s">
        <v>369</v>
      </c>
      <c r="D148" s="166" t="s">
        <v>370</v>
      </c>
      <c r="E148" s="167" t="s">
        <v>57</v>
      </c>
      <c r="F148" s="166" t="s">
        <v>7</v>
      </c>
      <c r="G148" s="166" t="b">
        <v>1</v>
      </c>
    </row>
    <row r="149" spans="1:7" x14ac:dyDescent="0.25">
      <c r="A149" s="167">
        <v>1016230</v>
      </c>
      <c r="B149" s="167" t="s">
        <v>336</v>
      </c>
      <c r="C149" s="167" t="s">
        <v>319</v>
      </c>
      <c r="D149" s="166" t="s">
        <v>320</v>
      </c>
      <c r="E149" s="167" t="s">
        <v>306</v>
      </c>
      <c r="F149" s="166" t="s">
        <v>96</v>
      </c>
      <c r="G149" s="166" t="b">
        <v>1</v>
      </c>
    </row>
    <row r="150" spans="1:7" x14ac:dyDescent="0.25">
      <c r="A150" s="167">
        <v>1016240</v>
      </c>
      <c r="B150" s="167" t="s">
        <v>336</v>
      </c>
      <c r="C150" s="167" t="s">
        <v>321</v>
      </c>
      <c r="D150" s="166" t="s">
        <v>322</v>
      </c>
      <c r="E150" s="167" t="s">
        <v>306</v>
      </c>
      <c r="F150" s="166" t="s">
        <v>2</v>
      </c>
      <c r="G150" s="166" t="b">
        <v>1</v>
      </c>
    </row>
    <row r="151" spans="1:7" x14ac:dyDescent="0.25">
      <c r="A151" s="167">
        <v>1016120</v>
      </c>
      <c r="B151" s="167" t="s">
        <v>333</v>
      </c>
      <c r="C151" s="167" t="s">
        <v>368</v>
      </c>
      <c r="D151" s="166" t="s">
        <v>367</v>
      </c>
      <c r="E151" s="167" t="s">
        <v>366</v>
      </c>
      <c r="F151" s="166" t="s">
        <v>32</v>
      </c>
      <c r="G151" s="166" t="b">
        <v>1</v>
      </c>
    </row>
    <row r="152" spans="1:7" x14ac:dyDescent="0.25">
      <c r="A152" s="167">
        <v>1014570</v>
      </c>
      <c r="B152" s="167" t="s">
        <v>336</v>
      </c>
      <c r="C152" s="167" t="s">
        <v>297</v>
      </c>
      <c r="D152" s="166" t="s">
        <v>364</v>
      </c>
      <c r="E152" s="167" t="s">
        <v>57</v>
      </c>
      <c r="F152" s="166" t="s">
        <v>32</v>
      </c>
      <c r="G152" s="166" t="b">
        <v>1</v>
      </c>
    </row>
    <row r="153" spans="1:7" x14ac:dyDescent="0.25">
      <c r="A153" s="167">
        <v>1016370</v>
      </c>
      <c r="B153" s="167" t="s">
        <v>336</v>
      </c>
      <c r="C153" s="167" t="s">
        <v>323</v>
      </c>
      <c r="D153" s="166" t="s">
        <v>363</v>
      </c>
      <c r="E153" s="167" t="s">
        <v>362</v>
      </c>
      <c r="F153" s="166" t="s">
        <v>22</v>
      </c>
      <c r="G153" s="166" t="b">
        <v>1</v>
      </c>
    </row>
    <row r="154" spans="1:7" x14ac:dyDescent="0.25">
      <c r="A154" s="167">
        <v>1016380</v>
      </c>
      <c r="B154" s="167" t="s">
        <v>336</v>
      </c>
      <c r="C154" s="167" t="s">
        <v>359</v>
      </c>
      <c r="D154" s="166" t="s">
        <v>361</v>
      </c>
      <c r="E154" s="167" t="s">
        <v>360</v>
      </c>
      <c r="F154" s="166" t="s">
        <v>22</v>
      </c>
      <c r="G154" s="166" t="b">
        <v>1</v>
      </c>
    </row>
    <row r="155" spans="1:7" x14ac:dyDescent="0.25">
      <c r="A155" s="167">
        <v>1015830</v>
      </c>
      <c r="B155" s="167" t="s">
        <v>336</v>
      </c>
      <c r="C155" s="167" t="s">
        <v>299</v>
      </c>
      <c r="D155" s="166" t="s">
        <v>358</v>
      </c>
      <c r="E155" s="167" t="s">
        <v>68</v>
      </c>
      <c r="F155" s="166" t="s">
        <v>295</v>
      </c>
      <c r="G155" s="166" t="b">
        <v>1</v>
      </c>
    </row>
    <row r="156" spans="1:7" x14ac:dyDescent="0.25">
      <c r="A156" s="167">
        <v>1016520</v>
      </c>
      <c r="B156" s="167" t="s">
        <v>336</v>
      </c>
      <c r="C156" s="167" t="s">
        <v>345</v>
      </c>
      <c r="D156" s="166" t="s">
        <v>346</v>
      </c>
      <c r="E156" s="167" t="s">
        <v>1391</v>
      </c>
      <c r="F156" s="166" t="s">
        <v>25</v>
      </c>
      <c r="G156" s="166" t="b">
        <v>1</v>
      </c>
    </row>
    <row r="157" spans="1:7" x14ac:dyDescent="0.25">
      <c r="A157" s="167">
        <v>1016570</v>
      </c>
      <c r="B157" s="167" t="s">
        <v>336</v>
      </c>
      <c r="C157" s="167" t="s">
        <v>344</v>
      </c>
      <c r="D157" s="166" t="s">
        <v>280</v>
      </c>
      <c r="E157" s="167" t="s">
        <v>68</v>
      </c>
      <c r="F157" s="166" t="s">
        <v>7</v>
      </c>
      <c r="G157" s="166" t="b">
        <v>1</v>
      </c>
    </row>
    <row r="158" spans="1:7" x14ac:dyDescent="0.25">
      <c r="A158" s="167">
        <v>1016590</v>
      </c>
      <c r="B158" s="167" t="s">
        <v>336</v>
      </c>
      <c r="C158" s="167" t="s">
        <v>342</v>
      </c>
      <c r="D158" s="166" t="s">
        <v>343</v>
      </c>
      <c r="E158" s="167" t="s">
        <v>68</v>
      </c>
      <c r="F158" s="166" t="s">
        <v>96</v>
      </c>
      <c r="G158" s="166" t="b">
        <v>1</v>
      </c>
    </row>
    <row r="159" spans="1:7" x14ac:dyDescent="0.25">
      <c r="A159" s="167">
        <v>1017610</v>
      </c>
      <c r="B159" s="167" t="s">
        <v>336</v>
      </c>
      <c r="C159" s="167" t="s">
        <v>334</v>
      </c>
      <c r="D159" s="166" t="s">
        <v>335</v>
      </c>
      <c r="E159" s="167" t="s">
        <v>318</v>
      </c>
      <c r="F159" s="166" t="s">
        <v>309</v>
      </c>
      <c r="G159" s="166" t="b">
        <v>1</v>
      </c>
    </row>
    <row r="160" spans="1:7" x14ac:dyDescent="0.25">
      <c r="A160" s="167">
        <v>1000440</v>
      </c>
      <c r="B160" s="167" t="s">
        <v>333</v>
      </c>
      <c r="C160" s="167" t="s">
        <v>317</v>
      </c>
      <c r="D160" s="166" t="s">
        <v>332</v>
      </c>
      <c r="E160" s="167" t="s">
        <v>331</v>
      </c>
      <c r="F160" s="166" t="s">
        <v>330</v>
      </c>
      <c r="G160" s="166" t="b">
        <v>1</v>
      </c>
    </row>
    <row r="161" spans="1:7" x14ac:dyDescent="0.25">
      <c r="A161" s="167">
        <v>1012770</v>
      </c>
      <c r="B161" s="167" t="s">
        <v>336</v>
      </c>
      <c r="C161" s="167" t="s">
        <v>327</v>
      </c>
      <c r="D161" s="166" t="s">
        <v>1293</v>
      </c>
      <c r="E161" s="167" t="s">
        <v>1370</v>
      </c>
      <c r="F161" s="166" t="s">
        <v>328</v>
      </c>
      <c r="G161" s="166" t="b">
        <v>1</v>
      </c>
    </row>
    <row r="162" spans="1:7" x14ac:dyDescent="0.25">
      <c r="A162" s="167">
        <v>1012880</v>
      </c>
      <c r="B162" s="167" t="s">
        <v>336</v>
      </c>
      <c r="C162" s="167" t="s">
        <v>324</v>
      </c>
      <c r="D162" s="166" t="s">
        <v>326</v>
      </c>
      <c r="E162" s="167" t="s">
        <v>325</v>
      </c>
      <c r="F162" s="166" t="s">
        <v>25</v>
      </c>
      <c r="G162" s="166" t="b">
        <v>1</v>
      </c>
    </row>
    <row r="163" spans="1:7" x14ac:dyDescent="0.25">
      <c r="A163" s="167">
        <v>1017790</v>
      </c>
      <c r="B163" s="167" t="s">
        <v>336</v>
      </c>
      <c r="C163" s="167" t="s">
        <v>1292</v>
      </c>
      <c r="D163" s="166" t="s">
        <v>1291</v>
      </c>
      <c r="E163" s="167" t="s">
        <v>57</v>
      </c>
      <c r="F163" s="166" t="s">
        <v>2</v>
      </c>
      <c r="G163" s="166" t="b">
        <v>1</v>
      </c>
    </row>
    <row r="164" spans="1:7" x14ac:dyDescent="0.25">
      <c r="A164" s="167">
        <v>1018040</v>
      </c>
      <c r="B164" s="167" t="s">
        <v>336</v>
      </c>
      <c r="C164" s="167" t="s">
        <v>291</v>
      </c>
      <c r="D164" s="166" t="s">
        <v>1320</v>
      </c>
      <c r="E164" s="167" t="s">
        <v>292</v>
      </c>
      <c r="F164" s="166" t="s">
        <v>16</v>
      </c>
      <c r="G164" s="166" t="b">
        <v>1</v>
      </c>
    </row>
    <row r="165" spans="1:7" x14ac:dyDescent="0.25">
      <c r="A165" s="167">
        <v>1018070</v>
      </c>
      <c r="B165" s="167" t="s">
        <v>336</v>
      </c>
      <c r="C165" s="167" t="s">
        <v>1321</v>
      </c>
      <c r="D165" s="166" t="s">
        <v>1322</v>
      </c>
      <c r="E165" s="167" t="s">
        <v>294</v>
      </c>
      <c r="F165" s="166" t="s">
        <v>42</v>
      </c>
      <c r="G165" s="166" t="b">
        <v>1</v>
      </c>
    </row>
    <row r="166" spans="1:7" x14ac:dyDescent="0.25">
      <c r="A166" s="167">
        <v>1019400</v>
      </c>
      <c r="B166" s="167"/>
      <c r="C166" s="167" t="s">
        <v>1392</v>
      </c>
      <c r="D166" s="166" t="s">
        <v>364</v>
      </c>
      <c r="E166" s="167" t="s">
        <v>57</v>
      </c>
      <c r="F166" s="166" t="s">
        <v>32</v>
      </c>
      <c r="G166" s="166" t="b">
        <v>1</v>
      </c>
    </row>
    <row r="167" spans="1:7" x14ac:dyDescent="0.25">
      <c r="A167" s="167">
        <v>1019420</v>
      </c>
      <c r="B167" s="167" t="s">
        <v>336</v>
      </c>
      <c r="C167" s="167" t="s">
        <v>1371</v>
      </c>
      <c r="D167" s="166" t="s">
        <v>115</v>
      </c>
      <c r="E167" s="167" t="s">
        <v>1372</v>
      </c>
      <c r="F167" s="166" t="s">
        <v>42</v>
      </c>
      <c r="G167" s="166" t="b">
        <v>1</v>
      </c>
    </row>
    <row r="168" spans="1:7" x14ac:dyDescent="0.25">
      <c r="A168" s="167">
        <v>1000600</v>
      </c>
      <c r="B168" s="167" t="s">
        <v>1393</v>
      </c>
      <c r="C168" s="167" t="s">
        <v>1394</v>
      </c>
      <c r="D168" s="166" t="s">
        <v>1395</v>
      </c>
      <c r="E168" s="167" t="s">
        <v>1396</v>
      </c>
      <c r="F168" s="166" t="s">
        <v>7</v>
      </c>
      <c r="G168" s="166" t="b">
        <v>1</v>
      </c>
    </row>
    <row r="169" spans="1:7" x14ac:dyDescent="0.25">
      <c r="A169" s="167">
        <v>1010210</v>
      </c>
      <c r="B169" s="167" t="s">
        <v>1393</v>
      </c>
      <c r="C169" s="167" t="s">
        <v>1397</v>
      </c>
      <c r="D169" s="166" t="s">
        <v>1398</v>
      </c>
      <c r="E169" s="167" t="s">
        <v>117</v>
      </c>
      <c r="F169" s="166" t="s">
        <v>25</v>
      </c>
      <c r="G169" s="166" t="b">
        <v>1</v>
      </c>
    </row>
    <row r="170" spans="1:7" x14ac:dyDescent="0.25">
      <c r="A170" s="167">
        <v>1000220</v>
      </c>
      <c r="B170" s="167" t="s">
        <v>1393</v>
      </c>
      <c r="C170" s="167" t="s">
        <v>1399</v>
      </c>
      <c r="D170" s="166" t="s">
        <v>1400</v>
      </c>
      <c r="E170" s="167" t="s">
        <v>1401</v>
      </c>
      <c r="F170" s="166" t="s">
        <v>7</v>
      </c>
      <c r="G170" s="166" t="b">
        <v>1</v>
      </c>
    </row>
    <row r="171" spans="1:7" x14ac:dyDescent="0.25">
      <c r="A171" s="167">
        <v>1010040</v>
      </c>
      <c r="B171" s="167" t="s">
        <v>1393</v>
      </c>
      <c r="C171" s="167" t="s">
        <v>1402</v>
      </c>
      <c r="D171" s="166" t="s">
        <v>1403</v>
      </c>
      <c r="E171" s="172">
        <v>0.2</v>
      </c>
      <c r="F171" s="166" t="s">
        <v>22</v>
      </c>
      <c r="G171" s="166" t="b">
        <v>1</v>
      </c>
    </row>
    <row r="172" spans="1:7" x14ac:dyDescent="0.25">
      <c r="A172" s="167">
        <v>1009990</v>
      </c>
      <c r="B172" s="167" t="s">
        <v>1393</v>
      </c>
      <c r="C172" s="167" t="s">
        <v>1404</v>
      </c>
      <c r="D172" s="166" t="s">
        <v>1405</v>
      </c>
      <c r="E172" s="167" t="s">
        <v>307</v>
      </c>
      <c r="F172" s="166" t="s">
        <v>42</v>
      </c>
      <c r="G172" s="166" t="b">
        <v>1</v>
      </c>
    </row>
    <row r="173" spans="1:7" x14ac:dyDescent="0.25">
      <c r="A173" s="167">
        <v>1010130</v>
      </c>
      <c r="B173" s="167" t="s">
        <v>1393</v>
      </c>
      <c r="C173" s="167" t="s">
        <v>1406</v>
      </c>
      <c r="D173" s="166" t="s">
        <v>1407</v>
      </c>
      <c r="E173" s="172">
        <v>0.02</v>
      </c>
      <c r="F173" s="166" t="s">
        <v>1408</v>
      </c>
      <c r="G173" s="166" t="b">
        <v>1</v>
      </c>
    </row>
    <row r="174" spans="1:7" x14ac:dyDescent="0.25">
      <c r="A174" s="167">
        <v>1010030</v>
      </c>
      <c r="B174" s="167" t="s">
        <v>1393</v>
      </c>
      <c r="C174" s="167" t="s">
        <v>1409</v>
      </c>
      <c r="D174" s="166" t="s">
        <v>1410</v>
      </c>
      <c r="E174" s="167" t="s">
        <v>1411</v>
      </c>
      <c r="F174" s="166" t="s">
        <v>22</v>
      </c>
      <c r="G174" s="166" t="b">
        <v>1</v>
      </c>
    </row>
    <row r="175" spans="1:7" x14ac:dyDescent="0.25">
      <c r="A175" s="167">
        <v>1000530</v>
      </c>
      <c r="B175" s="167" t="s">
        <v>1393</v>
      </c>
      <c r="C175" s="167" t="s">
        <v>1412</v>
      </c>
      <c r="D175" s="166" t="s">
        <v>1413</v>
      </c>
      <c r="E175" s="167" t="s">
        <v>1414</v>
      </c>
      <c r="F175" s="166" t="s">
        <v>16</v>
      </c>
      <c r="G175" s="166" t="b">
        <v>1</v>
      </c>
    </row>
    <row r="176" spans="1:7" x14ac:dyDescent="0.25">
      <c r="A176" s="167">
        <v>1010000</v>
      </c>
      <c r="B176" s="167" t="s">
        <v>1393</v>
      </c>
      <c r="C176" s="167" t="s">
        <v>1415</v>
      </c>
      <c r="D176" s="166" t="s">
        <v>1416</v>
      </c>
      <c r="E176" s="167"/>
      <c r="F176" s="166" t="s">
        <v>7</v>
      </c>
      <c r="G176" s="166" t="b">
        <v>1</v>
      </c>
    </row>
    <row r="177" spans="1:7" x14ac:dyDescent="0.25">
      <c r="A177" s="167">
        <v>1000330</v>
      </c>
      <c r="B177" s="171" t="s">
        <v>1393</v>
      </c>
      <c r="C177" s="167" t="s">
        <v>1417</v>
      </c>
      <c r="D177" s="166" t="s">
        <v>43</v>
      </c>
      <c r="E177" s="167" t="s">
        <v>44</v>
      </c>
      <c r="F177" s="166" t="s">
        <v>45</v>
      </c>
      <c r="G177" s="166" t="b">
        <v>1</v>
      </c>
    </row>
    <row r="178" spans="1:7" x14ac:dyDescent="0.25">
      <c r="A178" s="167">
        <v>1012270</v>
      </c>
      <c r="B178" s="171" t="s">
        <v>1393</v>
      </c>
      <c r="C178" s="167" t="s">
        <v>1418</v>
      </c>
      <c r="D178" s="166" t="s">
        <v>1419</v>
      </c>
      <c r="E178" s="167" t="s">
        <v>316</v>
      </c>
      <c r="F178" s="166" t="s">
        <v>7</v>
      </c>
      <c r="G178" s="166" t="b">
        <v>1</v>
      </c>
    </row>
    <row r="179" spans="1:7" x14ac:dyDescent="0.25">
      <c r="A179" s="167">
        <v>1000120</v>
      </c>
      <c r="B179" s="171" t="s">
        <v>1393</v>
      </c>
      <c r="C179" s="167" t="s">
        <v>1420</v>
      </c>
      <c r="D179" s="166" t="s">
        <v>1421</v>
      </c>
      <c r="E179" s="172">
        <v>0.05</v>
      </c>
      <c r="F179" s="166" t="s">
        <v>19</v>
      </c>
      <c r="G179" s="166" t="b">
        <v>1</v>
      </c>
    </row>
    <row r="180" spans="1:7" x14ac:dyDescent="0.25">
      <c r="A180" s="167">
        <v>1009760</v>
      </c>
      <c r="B180" s="171" t="s">
        <v>1393</v>
      </c>
      <c r="C180" s="167" t="s">
        <v>1422</v>
      </c>
      <c r="D180" s="166" t="s">
        <v>304</v>
      </c>
      <c r="E180" s="167" t="s">
        <v>125</v>
      </c>
      <c r="F180" s="166" t="s">
        <v>93</v>
      </c>
      <c r="G180" s="166" t="b">
        <v>1</v>
      </c>
    </row>
    <row r="181" spans="1:7" x14ac:dyDescent="0.25">
      <c r="A181" s="167">
        <v>1000610</v>
      </c>
      <c r="B181" s="171" t="s">
        <v>1393</v>
      </c>
      <c r="C181" s="167" t="s">
        <v>1423</v>
      </c>
      <c r="D181" s="166" t="s">
        <v>300</v>
      </c>
      <c r="E181" s="167" t="s">
        <v>1424</v>
      </c>
      <c r="F181" s="166" t="s">
        <v>22</v>
      </c>
      <c r="G181" s="166" t="b">
        <v>1</v>
      </c>
    </row>
    <row r="182" spans="1:7" x14ac:dyDescent="0.25">
      <c r="A182" s="167">
        <v>1000630</v>
      </c>
      <c r="B182" s="171" t="s">
        <v>1393</v>
      </c>
      <c r="C182" s="167" t="s">
        <v>1425</v>
      </c>
      <c r="D182" s="166" t="s">
        <v>314</v>
      </c>
      <c r="E182" s="167" t="s">
        <v>78</v>
      </c>
      <c r="F182" s="166" t="s">
        <v>19</v>
      </c>
      <c r="G182" s="166" t="b">
        <v>1</v>
      </c>
    </row>
    <row r="183" spans="1:7" x14ac:dyDescent="0.25">
      <c r="A183" s="167">
        <v>1009320</v>
      </c>
      <c r="B183" s="167" t="s">
        <v>1393</v>
      </c>
      <c r="C183" s="167" t="s">
        <v>1426</v>
      </c>
      <c r="D183" s="166" t="s">
        <v>302</v>
      </c>
      <c r="E183" s="167" t="s">
        <v>1427</v>
      </c>
      <c r="F183" s="166" t="s">
        <v>45</v>
      </c>
      <c r="G183" s="166" t="b">
        <v>1</v>
      </c>
    </row>
    <row r="184" spans="1:7" x14ac:dyDescent="0.25">
      <c r="A184" s="167">
        <v>1009300</v>
      </c>
      <c r="B184" s="167" t="s">
        <v>1393</v>
      </c>
      <c r="C184" s="167" t="s">
        <v>1428</v>
      </c>
      <c r="D184" s="166" t="s">
        <v>1429</v>
      </c>
      <c r="E184" s="167" t="s">
        <v>1430</v>
      </c>
      <c r="F184" s="166" t="s">
        <v>93</v>
      </c>
      <c r="G184" s="166" t="b">
        <v>1</v>
      </c>
    </row>
    <row r="185" spans="1:7" x14ac:dyDescent="0.25">
      <c r="A185" s="167">
        <v>1015810</v>
      </c>
      <c r="B185" s="167" t="s">
        <v>1393</v>
      </c>
      <c r="C185" s="167" t="s">
        <v>1431</v>
      </c>
      <c r="D185" s="166" t="s">
        <v>386</v>
      </c>
      <c r="E185" s="167" t="s">
        <v>189</v>
      </c>
      <c r="F185" s="166" t="s">
        <v>7</v>
      </c>
      <c r="G185" s="166" t="b">
        <v>1</v>
      </c>
    </row>
    <row r="186" spans="1:7" x14ac:dyDescent="0.25">
      <c r="A186" s="167">
        <v>1000110</v>
      </c>
      <c r="B186" s="167" t="s">
        <v>1393</v>
      </c>
      <c r="C186" s="167" t="s">
        <v>1432</v>
      </c>
      <c r="D186" s="166" t="s">
        <v>1433</v>
      </c>
      <c r="E186" s="167" t="s">
        <v>315</v>
      </c>
      <c r="F186" s="166" t="s">
        <v>1434</v>
      </c>
      <c r="G186" s="166" t="b">
        <v>1</v>
      </c>
    </row>
    <row r="187" spans="1:7" x14ac:dyDescent="0.25">
      <c r="A187" s="167">
        <v>1000010</v>
      </c>
      <c r="B187" s="167" t="s">
        <v>1393</v>
      </c>
      <c r="C187" s="167" t="s">
        <v>1435</v>
      </c>
      <c r="D187" s="166" t="s">
        <v>1436</v>
      </c>
      <c r="E187" s="167" t="s">
        <v>1437</v>
      </c>
      <c r="F187" s="166" t="s">
        <v>1438</v>
      </c>
      <c r="G187" s="166" t="b">
        <v>1</v>
      </c>
    </row>
    <row r="188" spans="1:7" x14ac:dyDescent="0.25">
      <c r="A188" s="167">
        <v>1010190</v>
      </c>
      <c r="B188" s="167" t="s">
        <v>1393</v>
      </c>
      <c r="C188" s="167" t="s">
        <v>1439</v>
      </c>
      <c r="D188" s="166" t="s">
        <v>1440</v>
      </c>
      <c r="E188" s="167" t="s">
        <v>1441</v>
      </c>
      <c r="F188" s="166" t="s">
        <v>7</v>
      </c>
      <c r="G188" s="166" t="b">
        <v>1</v>
      </c>
    </row>
  </sheetData>
  <sheetProtection algorithmName="SHA-512" hashValue="hTfdEtNPWt8LnPMX4afAmLPSlPuTnpu/zH/be0yqqx4h4+Rh3gY2P0OAP3rlP9U99yi5IdT7l/QOcsZLMfKmwA==" saltValue="wfAk1W3l+lgJZ3fMD3Dh1Q==" spinCount="100000" sheet="1" objects="1" scenarios="1" autoFilter="0"/>
  <autoFilter ref="A1:G188" xr:uid="{540DA71F-1D18-4098-A78B-3894C4D88359}"/>
  <conditionalFormatting sqref="E10:I10">
    <cfRule type="expression" dxfId="3" priority="2" stopIfTrue="1">
      <formula>$F10=1009960</formula>
    </cfRule>
    <cfRule type="expression" dxfId="2" priority="3" stopIfTrue="1">
      <formula>$K10=1</formula>
    </cfRule>
  </conditionalFormatting>
  <conditionalFormatting sqref="J10">
    <cfRule type="duplicateValues" dxfId="1" priority="1"/>
  </conditionalFormatting>
  <conditionalFormatting sqref="A2:A179">
    <cfRule type="duplicateValues" dxfId="0" priority="30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D448-05F2-437C-A1BA-31C759C5340C}">
  <sheetPr codeName="Sheet7"/>
  <dimension ref="A1:HY204"/>
  <sheetViews>
    <sheetView topLeftCell="A22" zoomScale="90" zoomScaleNormal="90" workbookViewId="0">
      <pane ySplit="12" topLeftCell="A34" activePane="bottomLeft" state="frozen"/>
      <selection activeCell="B90" sqref="B90"/>
      <selection pane="bottomLeft" activeCell="B90" sqref="B90"/>
    </sheetView>
  </sheetViews>
  <sheetFormatPr defaultColWidth="8.85546875" defaultRowHeight="15" x14ac:dyDescent="0.25"/>
  <cols>
    <col min="1" max="1" width="15.140625" customWidth="1"/>
    <col min="2" max="2" width="88.5703125" customWidth="1"/>
    <col min="3" max="3" width="51.7109375" bestFit="1" customWidth="1"/>
    <col min="4" max="4" width="15.42578125" bestFit="1" customWidth="1"/>
    <col min="5" max="5" width="35.28515625" customWidth="1"/>
    <col min="6" max="6" width="18.140625" customWidth="1"/>
    <col min="7" max="7" width="12.28515625" style="94" bestFit="1" customWidth="1"/>
    <col min="8" max="8" width="6" style="94" customWidth="1"/>
    <col min="9" max="9" width="10.42578125" style="94" bestFit="1" customWidth="1"/>
    <col min="10" max="10" width="14.5703125" style="79" bestFit="1" customWidth="1"/>
    <col min="11" max="11" width="7.140625" style="1" bestFit="1" customWidth="1"/>
    <col min="12" max="13" width="14.5703125" style="1" customWidth="1"/>
    <col min="14" max="15" width="8.85546875" style="1" customWidth="1"/>
    <col min="16" max="16" width="8.85546875" style="1"/>
    <col min="17" max="17" width="10.5703125" style="1" customWidth="1"/>
    <col min="18" max="16384" width="8.85546875" style="1"/>
  </cols>
  <sheetData>
    <row r="1" spans="1:20" ht="54" customHeight="1" x14ac:dyDescent="0.25">
      <c r="A1" s="279" t="s">
        <v>163</v>
      </c>
      <c r="B1" s="280"/>
      <c r="C1" s="280"/>
      <c r="D1" s="280"/>
      <c r="E1" s="280"/>
      <c r="F1" s="280"/>
      <c r="G1" s="280"/>
      <c r="H1" s="280"/>
      <c r="I1" s="280"/>
      <c r="J1" s="78"/>
      <c r="K1"/>
      <c r="L1"/>
      <c r="M1"/>
      <c r="N1"/>
      <c r="O1"/>
      <c r="P1"/>
      <c r="Q1"/>
      <c r="R1"/>
      <c r="S1"/>
      <c r="T1"/>
    </row>
    <row r="2" spans="1:20" ht="24" customHeight="1" x14ac:dyDescent="0.35">
      <c r="A2" s="281" t="s">
        <v>197</v>
      </c>
      <c r="B2" s="282"/>
      <c r="C2" s="282"/>
      <c r="D2" s="282"/>
      <c r="E2" s="282"/>
      <c r="F2" s="282"/>
      <c r="G2" s="282"/>
      <c r="H2" s="282"/>
      <c r="I2" s="282"/>
      <c r="J2" s="78"/>
      <c r="K2"/>
      <c r="L2"/>
      <c r="M2"/>
      <c r="N2"/>
      <c r="O2"/>
      <c r="P2"/>
      <c r="Q2"/>
      <c r="R2"/>
      <c r="S2"/>
      <c r="T2"/>
    </row>
    <row r="3" spans="1:20" ht="39" customHeight="1" x14ac:dyDescent="0.25">
      <c r="A3" s="283" t="s">
        <v>165</v>
      </c>
      <c r="B3" s="284"/>
      <c r="C3" s="284"/>
      <c r="D3" s="284"/>
      <c r="E3" s="284"/>
      <c r="F3" s="284"/>
      <c r="G3" s="284"/>
      <c r="H3" s="284"/>
      <c r="I3" s="284"/>
      <c r="J3" s="78"/>
      <c r="K3"/>
      <c r="L3"/>
      <c r="M3"/>
      <c r="N3"/>
      <c r="O3"/>
      <c r="P3"/>
      <c r="Q3"/>
      <c r="R3"/>
      <c r="S3"/>
      <c r="T3"/>
    </row>
    <row r="4" spans="1:20" s="2" customFormat="1" ht="32.25" customHeight="1" x14ac:dyDescent="0.25">
      <c r="A4" s="285" t="s">
        <v>164</v>
      </c>
      <c r="B4" s="286"/>
      <c r="C4" s="286"/>
      <c r="D4" s="286"/>
      <c r="E4" s="286"/>
      <c r="F4" s="286"/>
      <c r="G4" s="286"/>
      <c r="H4" s="286"/>
      <c r="I4" s="286"/>
      <c r="J4" s="79"/>
      <c r="K4" s="1"/>
      <c r="L4" s="1"/>
      <c r="M4" s="1"/>
      <c r="N4" s="1"/>
      <c r="O4" s="1"/>
      <c r="P4" s="1"/>
      <c r="Q4" s="1"/>
      <c r="R4" s="1"/>
      <c r="S4" s="1"/>
      <c r="T4" s="1"/>
    </row>
    <row r="5" spans="1:20" s="2" customFormat="1" ht="15.75" customHeight="1" x14ac:dyDescent="0.25">
      <c r="A5" s="285" t="s">
        <v>159</v>
      </c>
      <c r="B5" s="286"/>
      <c r="C5" s="286"/>
      <c r="D5" s="286"/>
      <c r="E5" s="286"/>
      <c r="F5" s="286"/>
      <c r="G5" s="286"/>
      <c r="H5" s="286"/>
      <c r="I5" s="286"/>
      <c r="J5" s="79"/>
      <c r="K5" s="1"/>
      <c r="L5" s="1"/>
      <c r="M5" s="1"/>
      <c r="N5" s="1"/>
      <c r="O5" s="1"/>
      <c r="P5" s="1"/>
      <c r="Q5" s="1"/>
      <c r="R5" s="1"/>
      <c r="S5" s="1"/>
      <c r="T5" s="1"/>
    </row>
    <row r="6" spans="1:20" ht="12" customHeight="1" thickBot="1" x14ac:dyDescent="0.3">
      <c r="A6" s="297"/>
      <c r="B6" s="298"/>
      <c r="C6" s="298"/>
      <c r="D6" s="298"/>
      <c r="E6" s="298"/>
      <c r="F6" s="298"/>
      <c r="G6" s="298"/>
      <c r="H6" s="298"/>
      <c r="I6" s="298"/>
      <c r="J6" s="78"/>
      <c r="K6" s="3"/>
      <c r="L6" s="3"/>
      <c r="M6" s="3"/>
      <c r="N6" s="3"/>
      <c r="O6" s="3"/>
      <c r="P6" s="3"/>
      <c r="Q6" s="3"/>
      <c r="R6" s="3"/>
      <c r="S6" s="3"/>
      <c r="T6" s="3"/>
    </row>
    <row r="7" spans="1:20" s="18" customFormat="1" ht="20.25" customHeight="1" thickBot="1" x14ac:dyDescent="0.35">
      <c r="A7" s="19" t="s">
        <v>174</v>
      </c>
      <c r="B7" s="29"/>
      <c r="C7" s="20" t="s">
        <v>175</v>
      </c>
      <c r="D7" s="21"/>
      <c r="E7" s="21"/>
      <c r="F7" s="22"/>
      <c r="G7" s="80"/>
      <c r="H7" s="80"/>
      <c r="I7" s="80"/>
      <c r="J7" s="81"/>
      <c r="K7" s="17"/>
      <c r="L7" s="17"/>
      <c r="M7" s="17"/>
      <c r="N7" s="17"/>
      <c r="O7" s="17"/>
      <c r="P7" s="17"/>
      <c r="Q7" s="17"/>
      <c r="R7" s="17"/>
      <c r="S7" s="17"/>
      <c r="T7" s="17"/>
    </row>
    <row r="8" spans="1:20" s="2" customFormat="1" ht="18" customHeight="1" x14ac:dyDescent="0.25">
      <c r="A8" s="16" t="s">
        <v>148</v>
      </c>
      <c r="B8" s="30"/>
      <c r="C8" s="23" t="s">
        <v>172</v>
      </c>
      <c r="D8" s="24"/>
      <c r="E8" s="291"/>
      <c r="F8" s="292"/>
      <c r="G8" s="82"/>
      <c r="H8" s="82"/>
      <c r="I8" s="82"/>
      <c r="J8" s="79"/>
      <c r="K8" s="1"/>
      <c r="L8" s="1"/>
      <c r="M8" s="1"/>
      <c r="N8" s="1"/>
      <c r="O8" s="1"/>
      <c r="P8" s="1"/>
      <c r="Q8" s="1"/>
      <c r="R8" s="1"/>
      <c r="S8" s="1"/>
      <c r="T8" s="1"/>
    </row>
    <row r="9" spans="1:20" s="2" customFormat="1" ht="18" customHeight="1" x14ac:dyDescent="0.25">
      <c r="A9" s="11" t="s">
        <v>161</v>
      </c>
      <c r="B9" s="31"/>
      <c r="C9" s="293" t="s">
        <v>173</v>
      </c>
      <c r="D9" s="294"/>
      <c r="E9" s="295"/>
      <c r="F9" s="296"/>
      <c r="G9" s="83"/>
      <c r="H9" s="83"/>
      <c r="I9" s="83"/>
      <c r="J9" s="79"/>
      <c r="K9" s="1"/>
      <c r="L9" s="1"/>
      <c r="M9" s="1"/>
      <c r="N9" s="1"/>
      <c r="O9" s="1"/>
      <c r="P9" s="1"/>
      <c r="Q9" s="1"/>
      <c r="R9" s="1"/>
      <c r="S9" s="1"/>
      <c r="T9" s="1"/>
    </row>
    <row r="10" spans="1:20" s="2" customFormat="1" ht="18" customHeight="1" x14ac:dyDescent="0.25">
      <c r="A10" s="11" t="s">
        <v>162</v>
      </c>
      <c r="B10" s="31"/>
      <c r="C10" s="287" t="s">
        <v>185</v>
      </c>
      <c r="D10" s="288"/>
      <c r="E10" s="289"/>
      <c r="F10" s="290"/>
      <c r="G10" s="82"/>
      <c r="H10" s="82"/>
      <c r="I10" s="82"/>
      <c r="J10" s="79"/>
      <c r="K10" s="1"/>
      <c r="L10" s="1"/>
      <c r="M10" s="1"/>
      <c r="N10" s="1"/>
      <c r="O10" s="1"/>
      <c r="P10" s="1"/>
      <c r="Q10" s="1"/>
      <c r="R10" s="1"/>
      <c r="S10" s="1"/>
      <c r="T10" s="1"/>
    </row>
    <row r="11" spans="1:20" s="2" customFormat="1" ht="18" customHeight="1" x14ac:dyDescent="0.25">
      <c r="A11" s="11" t="s">
        <v>149</v>
      </c>
      <c r="B11" s="31"/>
      <c r="C11" s="287" t="s">
        <v>170</v>
      </c>
      <c r="D11" s="288"/>
      <c r="E11" s="289"/>
      <c r="F11" s="290"/>
      <c r="G11" s="82"/>
      <c r="H11" s="82"/>
      <c r="I11" s="82"/>
      <c r="J11" s="79"/>
      <c r="K11" s="1"/>
      <c r="L11" s="1"/>
      <c r="M11" s="1"/>
      <c r="N11" s="1"/>
      <c r="O11" s="1"/>
      <c r="P11" s="1"/>
      <c r="Q11" s="1"/>
      <c r="R11" s="1"/>
      <c r="S11" s="1"/>
      <c r="T11" s="1"/>
    </row>
    <row r="12" spans="1:20" s="2" customFormat="1" ht="18" customHeight="1" x14ac:dyDescent="0.25">
      <c r="A12" s="11" t="s">
        <v>150</v>
      </c>
      <c r="B12" s="31"/>
      <c r="C12" s="168" t="s">
        <v>169</v>
      </c>
      <c r="D12" s="169"/>
      <c r="E12" s="289"/>
      <c r="F12" s="290"/>
      <c r="G12" s="82"/>
      <c r="H12" s="82"/>
      <c r="I12" s="82"/>
      <c r="J12" s="79"/>
      <c r="K12" s="195"/>
      <c r="L12" s="170"/>
      <c r="M12" s="12"/>
      <c r="N12" s="1"/>
      <c r="O12" s="1"/>
      <c r="P12" s="1"/>
      <c r="Q12" s="1"/>
      <c r="R12" s="1"/>
      <c r="S12" s="1"/>
      <c r="T12" s="1"/>
    </row>
    <row r="13" spans="1:20" s="2" customFormat="1" ht="18" customHeight="1" x14ac:dyDescent="0.25">
      <c r="A13" s="11" t="s">
        <v>151</v>
      </c>
      <c r="B13" s="31"/>
      <c r="C13" s="27" t="s">
        <v>182</v>
      </c>
      <c r="D13" s="25"/>
      <c r="E13" s="289"/>
      <c r="F13" s="290"/>
      <c r="G13" s="82"/>
      <c r="H13" s="82"/>
      <c r="I13" s="82"/>
      <c r="J13" s="79"/>
      <c r="K13" s="1"/>
      <c r="L13" s="1"/>
      <c r="M13" s="1"/>
      <c r="N13" s="1"/>
      <c r="O13" s="1"/>
      <c r="P13" s="1"/>
      <c r="Q13" s="1"/>
      <c r="R13" s="1"/>
      <c r="S13" s="1"/>
      <c r="T13" s="1"/>
    </row>
    <row r="14" spans="1:20" s="2" customFormat="1" ht="18" customHeight="1" x14ac:dyDescent="0.25">
      <c r="A14" s="13" t="s">
        <v>158</v>
      </c>
      <c r="B14" s="31"/>
      <c r="C14" s="28" t="s">
        <v>178</v>
      </c>
      <c r="D14" s="26"/>
      <c r="E14" s="289"/>
      <c r="F14" s="290"/>
      <c r="G14" s="82"/>
      <c r="H14" s="82"/>
      <c r="I14" s="82"/>
      <c r="J14" s="79"/>
      <c r="K14" s="1"/>
      <c r="L14" s="1"/>
      <c r="M14" s="1"/>
      <c r="N14" s="1"/>
      <c r="O14" s="1"/>
      <c r="P14" s="1"/>
      <c r="Q14" s="1"/>
      <c r="R14" s="1"/>
      <c r="S14" s="1"/>
      <c r="T14" s="1"/>
    </row>
    <row r="15" spans="1:20" s="2" customFormat="1" ht="18" customHeight="1" x14ac:dyDescent="0.25">
      <c r="A15" s="11" t="s">
        <v>176</v>
      </c>
      <c r="B15" s="31"/>
      <c r="C15" s="168" t="s">
        <v>177</v>
      </c>
      <c r="D15" s="169"/>
      <c r="E15" s="289"/>
      <c r="F15" s="290"/>
      <c r="G15" s="82"/>
      <c r="H15" s="82"/>
      <c r="I15" s="82"/>
      <c r="J15" s="79"/>
      <c r="K15" s="1"/>
      <c r="L15" s="1"/>
      <c r="M15" s="1"/>
      <c r="N15" s="1"/>
      <c r="O15" s="1"/>
      <c r="P15" s="1"/>
      <c r="Q15" s="1"/>
      <c r="R15" s="1"/>
      <c r="S15" s="1"/>
      <c r="T15" s="1"/>
    </row>
    <row r="16" spans="1:20" s="2" customFormat="1" ht="18" customHeight="1" x14ac:dyDescent="0.25">
      <c r="A16" s="10" t="s">
        <v>186</v>
      </c>
      <c r="B16" s="32"/>
      <c r="C16" s="287"/>
      <c r="D16" s="288"/>
      <c r="E16" s="289"/>
      <c r="F16" s="290"/>
      <c r="G16" s="82"/>
      <c r="H16" s="82"/>
      <c r="I16" s="82"/>
      <c r="J16" s="79"/>
      <c r="K16" s="1"/>
      <c r="L16" s="1"/>
      <c r="M16" s="1"/>
      <c r="N16" s="1"/>
      <c r="O16" s="1"/>
      <c r="P16" s="1"/>
      <c r="Q16" s="1"/>
      <c r="R16" s="1"/>
      <c r="S16" s="1"/>
      <c r="T16" s="1"/>
    </row>
    <row r="17" spans="1:233" s="2" customFormat="1" ht="18" customHeight="1" x14ac:dyDescent="0.25">
      <c r="A17" s="14" t="s">
        <v>171</v>
      </c>
      <c r="B17" s="31"/>
      <c r="C17" s="299"/>
      <c r="D17" s="300"/>
      <c r="E17" s="301"/>
      <c r="F17" s="296"/>
      <c r="G17" s="83"/>
      <c r="H17" s="83"/>
      <c r="I17" s="83"/>
      <c r="J17" s="79"/>
      <c r="K17" s="1"/>
      <c r="L17" s="1"/>
      <c r="M17" s="1"/>
      <c r="N17" s="1"/>
      <c r="O17" s="1"/>
      <c r="P17" s="1"/>
      <c r="Q17" s="1"/>
      <c r="R17" s="1"/>
      <c r="S17" s="1"/>
      <c r="T17" s="1"/>
    </row>
    <row r="18" spans="1:233" s="2" customFormat="1" ht="18" customHeight="1" x14ac:dyDescent="0.25">
      <c r="A18" s="15" t="s">
        <v>187</v>
      </c>
      <c r="B18" s="31"/>
      <c r="C18" s="299"/>
      <c r="D18" s="300"/>
      <c r="E18" s="302"/>
      <c r="F18" s="302"/>
      <c r="G18" s="83"/>
      <c r="H18" s="83"/>
      <c r="I18" s="83"/>
      <c r="J18" s="79"/>
      <c r="K18" s="1"/>
      <c r="L18" s="1"/>
      <c r="M18" s="1"/>
      <c r="N18" s="1"/>
      <c r="O18" s="1"/>
      <c r="P18" s="1"/>
      <c r="Q18" s="1"/>
      <c r="R18" s="1"/>
      <c r="S18" s="1"/>
      <c r="T18" s="1"/>
    </row>
    <row r="19" spans="1:233" s="2" customFormat="1" ht="18" customHeight="1" x14ac:dyDescent="0.25">
      <c r="A19" s="15" t="s">
        <v>168</v>
      </c>
      <c r="B19" s="31"/>
      <c r="C19" s="303"/>
      <c r="D19" s="304"/>
      <c r="E19" s="302"/>
      <c r="F19" s="302"/>
      <c r="G19" s="83"/>
      <c r="H19" s="83"/>
      <c r="I19" s="83"/>
      <c r="J19" s="79"/>
      <c r="K19" s="1"/>
      <c r="L19" s="1"/>
      <c r="M19" s="1"/>
      <c r="N19" s="1"/>
      <c r="O19" s="1"/>
      <c r="P19" s="1"/>
      <c r="Q19" s="1"/>
      <c r="R19" s="1"/>
      <c r="S19" s="1"/>
      <c r="T19" s="1"/>
    </row>
    <row r="20" spans="1:233" s="2" customFormat="1" ht="18" customHeight="1" x14ac:dyDescent="0.25">
      <c r="A20" s="15" t="s">
        <v>183</v>
      </c>
      <c r="B20" s="31"/>
      <c r="C20" s="303"/>
      <c r="D20" s="304"/>
      <c r="E20" s="302"/>
      <c r="F20" s="302"/>
      <c r="G20" s="83"/>
      <c r="H20" s="83"/>
      <c r="I20" s="83"/>
      <c r="J20" s="79"/>
      <c r="K20" s="1"/>
      <c r="L20" s="1"/>
      <c r="M20" s="1"/>
      <c r="N20" s="1"/>
      <c r="O20" s="1"/>
      <c r="P20" s="1"/>
      <c r="Q20" s="1"/>
      <c r="R20" s="1"/>
      <c r="S20" s="1"/>
      <c r="T20" s="1"/>
    </row>
    <row r="21" spans="1:233" s="2" customFormat="1" ht="18" customHeight="1" x14ac:dyDescent="0.25">
      <c r="A21" s="15" t="s">
        <v>184</v>
      </c>
      <c r="B21" s="31"/>
      <c r="C21" s="303"/>
      <c r="D21" s="304"/>
      <c r="E21" s="302"/>
      <c r="F21" s="302"/>
      <c r="G21" s="83"/>
      <c r="H21" s="83"/>
      <c r="I21" s="83"/>
      <c r="J21" s="79"/>
      <c r="K21" s="1"/>
      <c r="L21" s="1"/>
      <c r="M21" s="1"/>
      <c r="N21" s="1"/>
      <c r="O21" s="1"/>
      <c r="P21" s="1"/>
      <c r="Q21" s="1"/>
      <c r="R21" s="1"/>
      <c r="S21" s="1"/>
      <c r="T21" s="1"/>
    </row>
    <row r="22" spans="1:233" s="52" customFormat="1" ht="34.5" thickBot="1" x14ac:dyDescent="0.55000000000000004">
      <c r="A22" s="262" t="s">
        <v>200</v>
      </c>
      <c r="B22" s="263"/>
      <c r="C22" s="263"/>
      <c r="D22" s="263"/>
      <c r="E22" s="263"/>
      <c r="F22" s="306"/>
      <c r="G22" s="84"/>
      <c r="H22" s="84"/>
      <c r="I22" s="84"/>
      <c r="J22" s="85"/>
      <c r="K22" s="51"/>
      <c r="L22" s="51"/>
      <c r="M22" s="51"/>
      <c r="N22" s="51"/>
      <c r="O22" s="51"/>
      <c r="P22" s="51"/>
      <c r="Q22" s="51"/>
      <c r="R22" s="51"/>
      <c r="S22" s="51"/>
      <c r="T22" s="51"/>
    </row>
    <row r="23" spans="1:233" s="36" customFormat="1" ht="37.5" customHeight="1" thickBot="1" x14ac:dyDescent="0.3">
      <c r="A23" s="264" t="s">
        <v>1383</v>
      </c>
      <c r="B23" s="265"/>
      <c r="C23" s="265"/>
      <c r="D23" s="265"/>
      <c r="E23" s="265"/>
      <c r="F23" s="307"/>
      <c r="G23" s="86"/>
      <c r="H23" s="86"/>
      <c r="I23" s="86"/>
      <c r="J23" s="87"/>
      <c r="K23" s="35"/>
      <c r="L23" s="35"/>
      <c r="M23" s="35"/>
      <c r="N23" s="35"/>
      <c r="O23" s="35"/>
      <c r="P23" s="35"/>
      <c r="Q23" s="35"/>
      <c r="R23" s="35"/>
      <c r="S23" s="35"/>
      <c r="T23" s="35"/>
    </row>
    <row r="24" spans="1:233" s="36" customFormat="1" ht="33.75" customHeight="1" thickBot="1" x14ac:dyDescent="0.3">
      <c r="A24" s="266" t="s">
        <v>201</v>
      </c>
      <c r="B24" s="267"/>
      <c r="C24" s="267"/>
      <c r="D24" s="267"/>
      <c r="E24" s="267"/>
      <c r="F24" s="305"/>
      <c r="G24" s="88"/>
      <c r="H24" s="88"/>
      <c r="I24" s="88"/>
      <c r="J24" s="87"/>
      <c r="K24" s="35"/>
      <c r="L24" s="35"/>
      <c r="M24" s="35"/>
      <c r="N24" s="35"/>
      <c r="O24" s="35"/>
      <c r="P24" s="35"/>
      <c r="Q24" s="35"/>
      <c r="R24" s="35"/>
      <c r="S24" s="35"/>
      <c r="T24" s="35"/>
    </row>
    <row r="25" spans="1:233" s="39" customFormat="1" ht="57" customHeight="1" x14ac:dyDescent="0.3">
      <c r="A25" s="122" t="s">
        <v>199</v>
      </c>
      <c r="B25" s="42"/>
      <c r="C25" s="42"/>
      <c r="D25" s="42"/>
      <c r="E25" s="43" t="s">
        <v>194</v>
      </c>
      <c r="F25" s="121" t="str">
        <f>IF(J25&lt;'Tiered Pricing Chart'!$A$3,"Does not meet $500 minimum",VLOOKUP(J25,'Tiered Pricing Chart'!$A$3:$D$16,3,TRUE))</f>
        <v>Does not meet $500 minimum</v>
      </c>
      <c r="G25" s="181" t="str">
        <f>IFERROR(VLOOKUP(J25,'Tiered Pricing Chart'!A3:$E$16,3,TRUE),"")</f>
        <v/>
      </c>
      <c r="H25" s="89"/>
      <c r="I25" s="90"/>
      <c r="J25" s="48">
        <f>(SUM(J29:J495)+215)</f>
        <v>215</v>
      </c>
      <c r="L25" s="130"/>
      <c r="M25" s="143" t="s">
        <v>226</v>
      </c>
      <c r="N25" s="131"/>
      <c r="O25" s="131"/>
      <c r="P25" s="131"/>
      <c r="Q25" s="131"/>
      <c r="R25" s="12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row>
    <row r="26" spans="1:233" s="39" customFormat="1" ht="20.25" customHeight="1" thickBot="1" x14ac:dyDescent="0.35">
      <c r="A26" s="277" t="s">
        <v>1340</v>
      </c>
      <c r="B26" s="278"/>
      <c r="C26" s="278"/>
      <c r="D26" s="278"/>
      <c r="E26" s="278"/>
      <c r="F26" s="278"/>
      <c r="G26" s="194"/>
      <c r="H26" s="194"/>
      <c r="I26" s="194"/>
      <c r="J26" s="194"/>
      <c r="K26" s="194"/>
      <c r="L26" s="130"/>
      <c r="M26" s="143"/>
      <c r="N26" s="131"/>
      <c r="O26" s="131"/>
      <c r="P26" s="131"/>
      <c r="Q26" s="131"/>
      <c r="R26" s="12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row>
    <row r="27" spans="1:233" ht="20.25" customHeight="1" thickBot="1" x14ac:dyDescent="0.35">
      <c r="A27" s="6" t="s">
        <v>152</v>
      </c>
      <c r="B27" s="7" t="s">
        <v>145</v>
      </c>
      <c r="C27" s="7" t="s">
        <v>146</v>
      </c>
      <c r="D27" s="7" t="s">
        <v>147</v>
      </c>
      <c r="E27" s="9" t="s">
        <v>157</v>
      </c>
      <c r="F27" s="5" t="s">
        <v>181</v>
      </c>
      <c r="G27" s="91" t="s">
        <v>268</v>
      </c>
      <c r="H27" s="92" t="s">
        <v>196</v>
      </c>
      <c r="I27" s="99"/>
      <c r="J27" s="93" t="s">
        <v>191</v>
      </c>
      <c r="K27" s="135"/>
      <c r="L27" s="133"/>
      <c r="M27" s="133"/>
      <c r="N27" s="133"/>
      <c r="O27" s="133"/>
      <c r="P27" s="133"/>
      <c r="Q27" s="12"/>
    </row>
    <row r="28" spans="1:233" ht="15" customHeight="1" x14ac:dyDescent="0.3">
      <c r="A28" s="100">
        <v>1</v>
      </c>
      <c r="B28" s="101" t="s">
        <v>1445</v>
      </c>
      <c r="C28" s="102"/>
      <c r="D28" s="101"/>
      <c r="E28" s="103"/>
      <c r="F28" s="193">
        <v>1008720</v>
      </c>
      <c r="G28" s="105"/>
      <c r="H28" s="105"/>
      <c r="I28" s="106"/>
      <c r="J28" s="107"/>
      <c r="K28" s="98"/>
      <c r="L28" s="134"/>
      <c r="M28" s="134"/>
      <c r="N28" s="133"/>
      <c r="O28" s="133"/>
      <c r="P28" s="133"/>
      <c r="Q28" s="12"/>
    </row>
    <row r="29" spans="1:233" ht="15" customHeight="1" x14ac:dyDescent="0.3">
      <c r="A29" s="100">
        <v>1</v>
      </c>
      <c r="B29" s="101" t="s">
        <v>160</v>
      </c>
      <c r="C29" s="102" t="s">
        <v>192</v>
      </c>
      <c r="D29" s="101"/>
      <c r="E29" s="103"/>
      <c r="F29" s="193">
        <v>1009250</v>
      </c>
      <c r="G29" s="105">
        <v>0</v>
      </c>
      <c r="H29" s="105"/>
      <c r="I29" s="106">
        <v>0</v>
      </c>
      <c r="J29" s="107"/>
      <c r="K29" s="98"/>
      <c r="L29" s="134"/>
      <c r="M29" s="134"/>
      <c r="N29" s="133"/>
      <c r="O29" s="133"/>
      <c r="P29" s="133"/>
      <c r="Q29" s="12"/>
    </row>
    <row r="30" spans="1:233" ht="15" customHeight="1" x14ac:dyDescent="0.3">
      <c r="A30" s="108">
        <v>1</v>
      </c>
      <c r="B30" s="109" t="s">
        <v>195</v>
      </c>
      <c r="C30" s="110" t="s">
        <v>192</v>
      </c>
      <c r="D30" s="109"/>
      <c r="E30" s="111"/>
      <c r="F30" s="193"/>
      <c r="G30" s="105"/>
      <c r="H30" s="105"/>
      <c r="I30" s="106">
        <f>G30*A30</f>
        <v>0</v>
      </c>
      <c r="J30" s="112"/>
      <c r="K30" s="98"/>
      <c r="L30" s="63"/>
      <c r="M30" s="63"/>
      <c r="N30" s="12"/>
      <c r="O30" s="12"/>
      <c r="P30" s="12"/>
      <c r="Q30" s="12"/>
    </row>
    <row r="31" spans="1:233" ht="15" customHeight="1" x14ac:dyDescent="0.3">
      <c r="A31" s="108">
        <v>1</v>
      </c>
      <c r="B31" s="109" t="s">
        <v>193</v>
      </c>
      <c r="C31" s="110" t="s">
        <v>192</v>
      </c>
      <c r="D31" s="109"/>
      <c r="E31" s="111"/>
      <c r="F31" s="193">
        <v>1016020</v>
      </c>
      <c r="G31" s="105"/>
      <c r="H31" s="105"/>
      <c r="I31" s="106">
        <v>0</v>
      </c>
      <c r="J31" s="107"/>
      <c r="K31" s="98"/>
      <c r="L31" s="44"/>
      <c r="M31" s="45"/>
    </row>
    <row r="32" spans="1:233" ht="15" customHeight="1" x14ac:dyDescent="0.25">
      <c r="A32" s="259" t="s">
        <v>1339</v>
      </c>
      <c r="B32" s="260"/>
      <c r="C32" s="260"/>
      <c r="D32" s="260"/>
      <c r="E32" s="260"/>
      <c r="F32" s="261"/>
      <c r="G32" s="275"/>
      <c r="H32" s="276"/>
      <c r="I32" s="276"/>
      <c r="J32" s="276"/>
      <c r="K32" s="276"/>
      <c r="L32" s="44"/>
      <c r="M32" s="45"/>
    </row>
    <row r="33" spans="1:14" ht="15" customHeight="1" x14ac:dyDescent="0.25">
      <c r="A33" s="128" t="s">
        <v>152</v>
      </c>
      <c r="B33" s="128" t="s">
        <v>145</v>
      </c>
      <c r="C33" s="128" t="s">
        <v>146</v>
      </c>
      <c r="D33" s="128" t="s">
        <v>147</v>
      </c>
      <c r="E33" s="126" t="s">
        <v>157</v>
      </c>
      <c r="F33" s="127" t="s">
        <v>181</v>
      </c>
      <c r="G33" s="275"/>
      <c r="H33" s="276"/>
      <c r="I33" s="276"/>
      <c r="J33" s="276"/>
      <c r="K33" s="276"/>
      <c r="L33" s="44"/>
      <c r="M33" s="45"/>
    </row>
    <row r="34" spans="1:14" ht="15" customHeight="1" x14ac:dyDescent="0.3">
      <c r="A34" s="213">
        <f>INDEX('McKesson Formulary Calculator'!$A$12:$A$482,MATCH(F34,'McKesson Formulary Calculator'!$F$12:$F$482,0))</f>
        <v>0</v>
      </c>
      <c r="B34" s="205" t="str">
        <f>VLOOKUP(F34,'Drug Portfolio Master'!$A:$Y,4,FALSE)</f>
        <v>0.5% BUPIVACAINE HYDROCHLORIDE INJECTION, USP (5 mg/mL) 50 mL MDV</v>
      </c>
      <c r="C34" s="206" t="str">
        <f>IF(VLOOKUP(F34,'Drug Portfolio Master'!$A:$Y,5,FALSE)=0,"n/a",VLOOKUP(F34,'Drug Portfolio Master'!$A:$Y,5,FALSE))</f>
        <v>5mg/mL</v>
      </c>
      <c r="D34" s="207" t="str">
        <f>VLOOKUP(F34,'Drug Portfolio Master'!$A:$Y,6,FALSE)</f>
        <v>50 mL</v>
      </c>
      <c r="E34" s="207" t="str">
        <f>VLOOKUP(F34,'Drug Portfolio Master'!$A:$Y,3,FALSE)</f>
        <v>0409-1163-01</v>
      </c>
      <c r="F34" s="208">
        <v>1011870</v>
      </c>
      <c r="G34" s="209">
        <f>VLOOKUP(F34,'Price Sheet'!$A:$C,3,FALSE)</f>
        <v>9.1999999999999993</v>
      </c>
      <c r="H34" s="209"/>
      <c r="I34" s="112">
        <f t="shared" ref="I34:I65" si="0">H34+G34</f>
        <v>9.1999999999999993</v>
      </c>
      <c r="J34" s="112">
        <f>IFERROR(I34*A34,"")</f>
        <v>0</v>
      </c>
      <c r="K34" s="202" t="str">
        <f>IFERROR(INDEX('Terms and Lists'!$M$1:$M$15,MATCH('Tiered Cart Pricing Formulas'!F34,'Terms and Lists'!$K$1:$K$14,0)),"")</f>
        <v/>
      </c>
      <c r="L34" s="45" t="str">
        <f>VLOOKUP(F34,'Drug Portfolio Master'!$A:$Y,2,FALSE)</f>
        <v>ACTIVE</v>
      </c>
      <c r="M34" s="45"/>
      <c r="N34" s="45"/>
    </row>
    <row r="35" spans="1:14" ht="15" customHeight="1" x14ac:dyDescent="0.3">
      <c r="A35" s="213">
        <f>INDEX('McKesson Formulary Calculator'!$A$12:$A$482,MATCH(F35,'McKesson Formulary Calculator'!$F$12:$F$482,0))</f>
        <v>0</v>
      </c>
      <c r="B35" s="205" t="str">
        <f>VLOOKUP(F35,'Drug Portfolio Master'!$A:$Y,4,FALSE)</f>
        <v>0.5% LIDOCAINE HCI INJECTION, USP 250 mg/50 mL (5 mg/mL) 50 mL VIAL</v>
      </c>
      <c r="C35" s="206" t="str">
        <f>IF(VLOOKUP(F35,'Drug Portfolio Master'!$A:$Y,5,FALSE)=0,"n/a",VLOOKUP(F35,'Drug Portfolio Master'!$A:$Y,5,FALSE))</f>
        <v>5mg/mL</v>
      </c>
      <c r="D35" s="207" t="str">
        <f>VLOOKUP(F35,'Drug Portfolio Master'!$A:$Y,6,FALSE)</f>
        <v>50mL</v>
      </c>
      <c r="E35" s="207" t="str">
        <f>VLOOKUP(F35,'Drug Portfolio Master'!$A:$Y,3,FALSE)</f>
        <v>0409-4275-01</v>
      </c>
      <c r="F35" s="208">
        <v>1011910</v>
      </c>
      <c r="G35" s="209">
        <f>VLOOKUP(F35,'Price Sheet'!$A:$C,3,FALSE)</f>
        <v>16.64</v>
      </c>
      <c r="H35" s="209"/>
      <c r="I35" s="112">
        <f t="shared" si="0"/>
        <v>16.64</v>
      </c>
      <c r="J35" s="112">
        <f t="shared" ref="J35:J90" si="1">IFERROR(I35*A35,"")</f>
        <v>0</v>
      </c>
      <c r="K35" s="202" t="str">
        <f>IFERROR(INDEX('Terms and Lists'!$M$1:$M$15,MATCH('Tiered Cart Pricing Formulas'!F35,'Terms and Lists'!$K$1:$K$14,0)),"")</f>
        <v/>
      </c>
      <c r="L35" s="45" t="str">
        <f>VLOOKUP(F35,'Drug Portfolio Master'!$A:$Y,2,FALSE)</f>
        <v>ACTIVE</v>
      </c>
      <c r="M35" s="45"/>
      <c r="N35" s="45"/>
    </row>
    <row r="36" spans="1:14" ht="15" customHeight="1" x14ac:dyDescent="0.3">
      <c r="A36" s="213">
        <f>INDEX('McKesson Formulary Calculator'!$A$12:$A$482,MATCH(F36,'McKesson Formulary Calculator'!$F$12:$F$482,0))</f>
        <v>0</v>
      </c>
      <c r="B36" s="205" t="str">
        <f>VLOOKUP(F36,'Drug Portfolio Master'!$A:$Y,4,FALSE)</f>
        <v>0.9% SODIUM CHLORIDE INJECTION USP ZR(TM) 10mL SYR</v>
      </c>
      <c r="C36" s="206">
        <f>IF(VLOOKUP(F36,'Drug Portfolio Master'!$A:$Y,5,FALSE)=0,"n/a",VLOOKUP(F36,'Drug Portfolio Master'!$A:$Y,5,FALSE))</f>
        <v>8.9999999999999993E-3</v>
      </c>
      <c r="D36" s="207" t="str">
        <f>VLOOKUP(F36,'Drug Portfolio Master'!$A:$Y,6,FALSE)</f>
        <v>10mL</v>
      </c>
      <c r="E36" s="207" t="str">
        <f>VLOOKUP(F36,'Drug Portfolio Master'!$A:$Y,3,FALSE)</f>
        <v>63807-0100-10</v>
      </c>
      <c r="F36" s="208">
        <v>1009330</v>
      </c>
      <c r="G36" s="209">
        <f>VLOOKUP(F36,'Price Sheet'!$A:$C,3,FALSE)</f>
        <v>3.67</v>
      </c>
      <c r="H36" s="209"/>
      <c r="I36" s="112">
        <f t="shared" si="0"/>
        <v>3.67</v>
      </c>
      <c r="J36" s="112">
        <f t="shared" si="1"/>
        <v>0</v>
      </c>
      <c r="K36" s="202" t="str">
        <f>IFERROR(INDEX('Terms and Lists'!$M$1:$M$15,MATCH('Tiered Cart Pricing Formulas'!F36,'Terms and Lists'!$K$1:$K$14,0)),"")</f>
        <v/>
      </c>
      <c r="L36" s="45" t="str">
        <f>VLOOKUP(F36,'Drug Portfolio Master'!$A:$Y,2,FALSE)</f>
        <v>ACTIVE</v>
      </c>
      <c r="M36" s="45"/>
      <c r="N36" s="45"/>
    </row>
    <row r="37" spans="1:14" ht="15" customHeight="1" x14ac:dyDescent="0.3">
      <c r="A37" s="213">
        <f>INDEX('McKesson Formulary Calculator'!$A$12:$A$482,MATCH(F37,'McKesson Formulary Calculator'!$F$12:$F$482,0))</f>
        <v>0</v>
      </c>
      <c r="B37" s="205" t="str">
        <f>VLOOKUP(F37,'Drug Portfolio Master'!$A:$Y,4,FALSE)</f>
        <v>0.9% SODIUM CHLORIDE INJECTION, USP 1000mL BAG</v>
      </c>
      <c r="C37" s="206">
        <f>IF(VLOOKUP(F37,'Drug Portfolio Master'!$A:$Y,5,FALSE)=0,"n/a",VLOOKUP(F37,'Drug Portfolio Master'!$A:$Y,5,FALSE))</f>
        <v>8.9999999999999993E-3</v>
      </c>
      <c r="D37" s="207" t="str">
        <f>VLOOKUP(F37,'Drug Portfolio Master'!$A:$Y,6,FALSE)</f>
        <v>1000mL</v>
      </c>
      <c r="E37" s="207" t="str">
        <f>VLOOKUP(F37,'Drug Portfolio Master'!$A:$Y,3,FALSE)</f>
        <v>0990-7983-09</v>
      </c>
      <c r="F37" s="208">
        <v>1013890</v>
      </c>
      <c r="G37" s="209">
        <f>VLOOKUP(F37,'Price Sheet'!$A:$C,3,FALSE)</f>
        <v>21.95</v>
      </c>
      <c r="H37" s="209"/>
      <c r="I37" s="112">
        <f t="shared" si="0"/>
        <v>21.95</v>
      </c>
      <c r="J37" s="112">
        <f t="shared" si="1"/>
        <v>0</v>
      </c>
      <c r="K37" s="202" t="str">
        <f>IFERROR(INDEX('Terms and Lists'!$M$1:$M$15,MATCH('Tiered Cart Pricing Formulas'!F37,'Terms and Lists'!$K$1:$K$14,0)),"")</f>
        <v/>
      </c>
      <c r="L37" s="45" t="str">
        <f>VLOOKUP(F37,'Drug Portfolio Master'!$A:$Y,2,FALSE)</f>
        <v>ACTIVE</v>
      </c>
      <c r="M37" s="45"/>
      <c r="N37" s="45"/>
    </row>
    <row r="38" spans="1:14" ht="15" customHeight="1" x14ac:dyDescent="0.3">
      <c r="A38" s="213">
        <f>INDEX('McKesson Formulary Calculator'!$A$12:$A$482,MATCH(F38,'McKesson Formulary Calculator'!$F$12:$F$482,0))</f>
        <v>0</v>
      </c>
      <c r="B38" s="205" t="str">
        <f>VLOOKUP(F38,'Drug Portfolio Master'!$A:$Y,4,FALSE)</f>
        <v>0.9% SODIUM CHLORIDE INJECTION, USP 100mL BAG</v>
      </c>
      <c r="C38" s="206" t="str">
        <f>IF(VLOOKUP(F38,'Drug Portfolio Master'!$A:$Y,5,FALSE)=0,"n/a",VLOOKUP(F38,'Drug Portfolio Master'!$A:$Y,5,FALSE))</f>
        <v>0.9% PER 100mL</v>
      </c>
      <c r="D38" s="207" t="str">
        <f>VLOOKUP(F38,'Drug Portfolio Master'!$A:$Y,6,FALSE)</f>
        <v>100mL</v>
      </c>
      <c r="E38" s="207" t="str">
        <f>VLOOKUP(F38,'Drug Portfolio Master'!$A:$Y,3,FALSE)</f>
        <v>0990-7984-23</v>
      </c>
      <c r="F38" s="208">
        <v>1014200</v>
      </c>
      <c r="G38" s="209">
        <f>VLOOKUP(F38,'Price Sheet'!$A:$C,3,FALSE)</f>
        <v>9.16</v>
      </c>
      <c r="H38" s="209"/>
      <c r="I38" s="112">
        <f t="shared" si="0"/>
        <v>9.16</v>
      </c>
      <c r="J38" s="112">
        <f t="shared" si="1"/>
        <v>0</v>
      </c>
      <c r="K38" s="202" t="str">
        <f>IFERROR(INDEX('Terms and Lists'!$M$1:$M$15,MATCH('Tiered Cart Pricing Formulas'!F38,'Terms and Lists'!$K$1:$K$14,0)),"")</f>
        <v/>
      </c>
      <c r="L38" s="45" t="str">
        <f>VLOOKUP(F38,'Drug Portfolio Master'!$A:$Y,2,FALSE)</f>
        <v>ACTIVE</v>
      </c>
      <c r="M38" s="45"/>
      <c r="N38" s="45"/>
    </row>
    <row r="39" spans="1:14" ht="15" customHeight="1" x14ac:dyDescent="0.3">
      <c r="A39" s="213">
        <f>INDEX('McKesson Formulary Calculator'!$A$12:$A$482,MATCH(F39,'McKesson Formulary Calculator'!$F$12:$F$482,0))</f>
        <v>0</v>
      </c>
      <c r="B39" s="205" t="str">
        <f>VLOOKUP(F39,'Drug Portfolio Master'!$A:$Y,4,FALSE)</f>
        <v>0.9% SODIUM CHLORIDE INJECTION, USP 250mL BAG</v>
      </c>
      <c r="C39" s="206">
        <f>IF(VLOOKUP(F39,'Drug Portfolio Master'!$A:$Y,5,FALSE)=0,"n/a",VLOOKUP(F39,'Drug Portfolio Master'!$A:$Y,5,FALSE))</f>
        <v>8.9999999999999993E-3</v>
      </c>
      <c r="D39" s="207" t="str">
        <f>VLOOKUP(F39,'Drug Portfolio Master'!$A:$Y,6,FALSE)</f>
        <v>250mL</v>
      </c>
      <c r="E39" s="207" t="str">
        <f>VLOOKUP(F39,'Drug Portfolio Master'!$A:$Y,3,FALSE)</f>
        <v>0990-7983-02</v>
      </c>
      <c r="F39" s="208">
        <v>1013880</v>
      </c>
      <c r="G39" s="209">
        <f>VLOOKUP(F39,'Price Sheet'!$A:$C,3,FALSE)</f>
        <v>17.95</v>
      </c>
      <c r="H39" s="209"/>
      <c r="I39" s="112">
        <f t="shared" si="0"/>
        <v>17.95</v>
      </c>
      <c r="J39" s="112">
        <f t="shared" si="1"/>
        <v>0</v>
      </c>
      <c r="K39" s="202" t="str">
        <f>IFERROR(INDEX('Terms and Lists'!$M$1:$M$15,MATCH('Tiered Cart Pricing Formulas'!F39,'Terms and Lists'!$K$1:$K$14,0)),"")</f>
        <v/>
      </c>
      <c r="L39" s="45" t="str">
        <f>VLOOKUP(F39,'Drug Portfolio Master'!$A:$Y,2,FALSE)</f>
        <v>ACTIVE</v>
      </c>
      <c r="M39" s="45"/>
      <c r="N39" s="45"/>
    </row>
    <row r="40" spans="1:14" ht="15" customHeight="1" x14ac:dyDescent="0.3">
      <c r="A40" s="213">
        <f>INDEX('McKesson Formulary Calculator'!$A$12:$A$482,MATCH(F40,'McKesson Formulary Calculator'!$F$12:$F$482,0))</f>
        <v>0</v>
      </c>
      <c r="B40" s="205" t="str">
        <f>VLOOKUP(F40,'Drug Portfolio Master'!$A:$Y,4,FALSE)</f>
        <v>0.9% SODIUM CHLORIDE INJECTION, USP 500mL BAG</v>
      </c>
      <c r="C40" s="206" t="str">
        <f>IF(VLOOKUP(F40,'Drug Portfolio Master'!$A:$Y,5,FALSE)=0,"n/a",VLOOKUP(F40,'Drug Portfolio Master'!$A:$Y,5,FALSE))</f>
        <v>0.9% 500mL</v>
      </c>
      <c r="D40" s="207" t="str">
        <f>VLOOKUP(F40,'Drug Portfolio Master'!$A:$Y,6,FALSE)</f>
        <v>500mL</v>
      </c>
      <c r="E40" s="207" t="str">
        <f>VLOOKUP(F40,'Drug Portfolio Master'!$A:$Y,3,FALSE)</f>
        <v>0990-7983-55</v>
      </c>
      <c r="F40" s="208">
        <v>1014510</v>
      </c>
      <c r="G40" s="209">
        <f>VLOOKUP(F40,'Price Sheet'!$A:$C,3,FALSE)</f>
        <v>20.95</v>
      </c>
      <c r="H40" s="209"/>
      <c r="I40" s="112">
        <f t="shared" si="0"/>
        <v>20.95</v>
      </c>
      <c r="J40" s="112">
        <f t="shared" si="1"/>
        <v>0</v>
      </c>
      <c r="K40" s="202" t="str">
        <f>IFERROR(INDEX('Terms and Lists'!$M$1:$M$15,MATCH('Tiered Cart Pricing Formulas'!F40,'Terms and Lists'!$K$1:$K$14,0)),"")</f>
        <v/>
      </c>
      <c r="L40" s="45" t="str">
        <f>VLOOKUP(F40,'Drug Portfolio Master'!$A:$Y,2,FALSE)</f>
        <v>ACTIVE</v>
      </c>
      <c r="M40" s="45"/>
      <c r="N40" s="45"/>
    </row>
    <row r="41" spans="1:14" s="97" customFormat="1" ht="15" customHeight="1" x14ac:dyDescent="0.3">
      <c r="A41" s="213">
        <f>INDEX('McKesson Formulary Calculator'!$A$12:$A$482,MATCH(F41,'McKesson Formulary Calculator'!$F$12:$F$482,0))</f>
        <v>0</v>
      </c>
      <c r="B41" s="205" t="str">
        <f>VLOOKUP(F41,'Drug Portfolio Master'!$A:$Y,4,FALSE)</f>
        <v>1% LIDOCAINE HCI INJECTION, USP 500mg/50mL (10mg/mL) 50mL VIAL</v>
      </c>
      <c r="C41" s="206" t="str">
        <f>IF(VLOOKUP(F41,'Drug Portfolio Master'!$A:$Y,5,FALSE)=0,"n/a",VLOOKUP(F41,'Drug Portfolio Master'!$A:$Y,5,FALSE))</f>
        <v>10mg/mL</v>
      </c>
      <c r="D41" s="207" t="str">
        <f>VLOOKUP(F41,'Drug Portfolio Master'!$A:$Y,6,FALSE)</f>
        <v>50mL</v>
      </c>
      <c r="E41" s="207" t="str">
        <f>VLOOKUP(F41,'Drug Portfolio Master'!$A:$Y,3,FALSE)</f>
        <v>0409-4276-02</v>
      </c>
      <c r="F41" s="208">
        <v>1012860</v>
      </c>
      <c r="G41" s="209">
        <f>VLOOKUP(F41,'Price Sheet'!$A:$C,3,FALSE)</f>
        <v>13.99</v>
      </c>
      <c r="H41" s="209"/>
      <c r="I41" s="112">
        <f t="shared" si="0"/>
        <v>13.99</v>
      </c>
      <c r="J41" s="112">
        <f t="shared" si="1"/>
        <v>0</v>
      </c>
      <c r="K41" s="202" t="str">
        <f>IFERROR(INDEX('Terms and Lists'!$M$1:$M$15,MATCH('Tiered Cart Pricing Formulas'!F41,'Terms and Lists'!$K$1:$K$14,0)),"")</f>
        <v/>
      </c>
      <c r="L41" s="45" t="str">
        <f>VLOOKUP(F41,'Drug Portfolio Master'!$A:$Y,2,FALSE)</f>
        <v>ACTIVE</v>
      </c>
      <c r="M41" s="96"/>
      <c r="N41" s="96"/>
    </row>
    <row r="42" spans="1:14" ht="15" customHeight="1" x14ac:dyDescent="0.3">
      <c r="A42" s="213">
        <f>INDEX('McKesson Formulary Calculator'!$A$12:$A$482,MATCH(F42,'McKesson Formulary Calculator'!$F$12:$F$482,0))</f>
        <v>0</v>
      </c>
      <c r="B42" s="205" t="str">
        <f>VLOOKUP(F42,'Drug Portfolio Master'!$A:$Y,4,FALSE)</f>
        <v>1% LIDOCAINE HCI INJECTION, USP 50mg/5mL (10mg/mL) 5mL ANSYR SYR</v>
      </c>
      <c r="C42" s="206" t="str">
        <f>IF(VLOOKUP(F42,'Drug Portfolio Master'!$A:$Y,5,FALSE)=0,"n/a",VLOOKUP(F42,'Drug Portfolio Master'!$A:$Y,5,FALSE))</f>
        <v>10mg/mL</v>
      </c>
      <c r="D42" s="207" t="str">
        <f>VLOOKUP(F42,'Drug Portfolio Master'!$A:$Y,6,FALSE)</f>
        <v>5mL</v>
      </c>
      <c r="E42" s="207" t="str">
        <f>VLOOKUP(F42,'Drug Portfolio Master'!$A:$Y,3,FALSE)</f>
        <v>0409-9137-05</v>
      </c>
      <c r="F42" s="208">
        <v>1012810</v>
      </c>
      <c r="G42" s="209">
        <f>VLOOKUP(F42,'Price Sheet'!$A:$C,3,FALSE)</f>
        <v>21.25</v>
      </c>
      <c r="H42" s="209"/>
      <c r="I42" s="112">
        <f t="shared" si="0"/>
        <v>21.25</v>
      </c>
      <c r="J42" s="112">
        <f t="shared" si="1"/>
        <v>0</v>
      </c>
      <c r="K42" s="202" t="str">
        <f>IFERROR(INDEX('Terms and Lists'!$M$1:$M$15,MATCH('Tiered Cart Pricing Formulas'!F42,'Terms and Lists'!$K$1:$K$14,0)),"")</f>
        <v/>
      </c>
      <c r="L42" s="45" t="str">
        <f>VLOOKUP(F42,'Drug Portfolio Master'!$A:$Y,2,FALSE)</f>
        <v>ACTIVE</v>
      </c>
      <c r="M42" s="45"/>
      <c r="N42" s="45"/>
    </row>
    <row r="43" spans="1:14" ht="15" customHeight="1" x14ac:dyDescent="0.3">
      <c r="A43" s="213">
        <f>INDEX('McKesson Formulary Calculator'!$A$12:$A$482,MATCH(F43,'McKesson Formulary Calculator'!$F$12:$F$482,0))</f>
        <v>0</v>
      </c>
      <c r="B43" s="205" t="str">
        <f>VLOOKUP(F43,'Drug Portfolio Master'!$A:$Y,4,FALSE)</f>
        <v>1% LIDOCAINE HCl INJECTION, USP 300mg/30mL (10mg/mL) 30mL VIAL</v>
      </c>
      <c r="C43" s="206" t="str">
        <f>IF(VLOOKUP(F43,'Drug Portfolio Master'!$A:$Y,5,FALSE)=0,"n/a",VLOOKUP(F43,'Drug Portfolio Master'!$A:$Y,5,FALSE))</f>
        <v>10mg/mL</v>
      </c>
      <c r="D43" s="207" t="str">
        <f>VLOOKUP(F43,'Drug Portfolio Master'!$A:$Y,6,FALSE)</f>
        <v>30mL</v>
      </c>
      <c r="E43" s="207" t="str">
        <f>VLOOKUP(F43,'Drug Portfolio Master'!$A:$Y,3,FALSE)</f>
        <v>0409-4279-02</v>
      </c>
      <c r="F43" s="208">
        <v>1015830</v>
      </c>
      <c r="G43" s="209">
        <f>VLOOKUP(F43,'Price Sheet'!$A:$C,3,FALSE)</f>
        <v>7.99</v>
      </c>
      <c r="H43" s="209"/>
      <c r="I43" s="112">
        <f t="shared" si="0"/>
        <v>7.99</v>
      </c>
      <c r="J43" s="112">
        <f t="shared" si="1"/>
        <v>0</v>
      </c>
      <c r="K43" s="202" t="str">
        <f>IFERROR(INDEX('Terms and Lists'!$M$1:$M$15,MATCH('Tiered Cart Pricing Formulas'!F43,'Terms and Lists'!$K$1:$K$14,0)),"")</f>
        <v/>
      </c>
      <c r="L43" s="45" t="str">
        <f>VLOOKUP(F43,'Drug Portfolio Master'!$A:$Y,2,FALSE)</f>
        <v>ACTIVE</v>
      </c>
      <c r="M43" s="45"/>
      <c r="N43" s="45"/>
    </row>
    <row r="44" spans="1:14" ht="15" customHeight="1" x14ac:dyDescent="0.3">
      <c r="A44" s="213">
        <f>INDEX('McKesson Formulary Calculator'!$A$12:$A$482,MATCH(F44,'McKesson Formulary Calculator'!$F$12:$F$482,0))</f>
        <v>0</v>
      </c>
      <c r="B44" s="205" t="str">
        <f>VLOOKUP(F44,'Drug Portfolio Master'!$A:$Y,4,FALSE)</f>
        <v>10% CALCIUM CHLORIDE INJECTION, USP 1 g/10 mL (100 mg/ mL) (1.4 mEq/mL) LUER-JET™ SYR</v>
      </c>
      <c r="C44" s="206" t="str">
        <f>IF(VLOOKUP(F44,'Drug Portfolio Master'!$A:$Y,5,FALSE)=0,"n/a",VLOOKUP(F44,'Drug Portfolio Master'!$A:$Y,5,FALSE))</f>
        <v>100 mg/1 mL</v>
      </c>
      <c r="D44" s="207" t="str">
        <f>VLOOKUP(F44,'Drug Portfolio Master'!$A:$Y,6,FALSE)</f>
        <v>10 mL</v>
      </c>
      <c r="E44" s="207" t="str">
        <f>VLOOKUP(F44,'Drug Portfolio Master'!$A:$Y,3,FALSE)</f>
        <v>76329-3304-1</v>
      </c>
      <c r="F44" s="208">
        <v>1012300</v>
      </c>
      <c r="G44" s="209">
        <f>VLOOKUP(F44,'Price Sheet'!$A:$C,3,FALSE)</f>
        <v>38.299999999999997</v>
      </c>
      <c r="H44" s="209"/>
      <c r="I44" s="112">
        <f t="shared" si="0"/>
        <v>38.299999999999997</v>
      </c>
      <c r="J44" s="112">
        <f t="shared" si="1"/>
        <v>0</v>
      </c>
      <c r="K44" s="202" t="str">
        <f>IFERROR(INDEX('Terms and Lists'!$M$1:$M$15,MATCH('Tiered Cart Pricing Formulas'!F44,'Terms and Lists'!$K$1:$K$14,0)),"")</f>
        <v/>
      </c>
      <c r="L44" s="45" t="str">
        <f>VLOOKUP(F44,'Drug Portfolio Master'!$A:$Y,2,FALSE)</f>
        <v>ACTIVE</v>
      </c>
      <c r="M44" s="45"/>
      <c r="N44" s="45"/>
    </row>
    <row r="45" spans="1:14" ht="15" customHeight="1" x14ac:dyDescent="0.3">
      <c r="A45" s="213">
        <f>INDEX('McKesson Formulary Calculator'!$A$12:$A$482,MATCH(F45,'McKesson Formulary Calculator'!$F$12:$F$482,0))</f>
        <v>0</v>
      </c>
      <c r="B45" s="205" t="str">
        <f>VLOOKUP(F45,'Drug Portfolio Master'!$A:$Y,4,FALSE)</f>
        <v>10% CALCIUM CHLORIDE INJECTION, USP 1000mg/10mL (100mg/mL) 10mL SYR</v>
      </c>
      <c r="C45" s="206" t="str">
        <f>IF(VLOOKUP(F45,'Drug Portfolio Master'!$A:$Y,5,FALSE)=0,"n/a",VLOOKUP(F45,'Drug Portfolio Master'!$A:$Y,5,FALSE))</f>
        <v>1gram (100mg/mL)</v>
      </c>
      <c r="D45" s="207" t="str">
        <f>VLOOKUP(F45,'Drug Portfolio Master'!$A:$Y,6,FALSE)</f>
        <v>10mL</v>
      </c>
      <c r="E45" s="207" t="str">
        <f>VLOOKUP(F45,'Drug Portfolio Master'!$A:$Y,3,FALSE)</f>
        <v>0409-4928-34</v>
      </c>
      <c r="F45" s="208">
        <v>1000100</v>
      </c>
      <c r="G45" s="209">
        <f>VLOOKUP(F45,'Price Sheet'!$A:$C,3,FALSE)</f>
        <v>38.299999999999997</v>
      </c>
      <c r="H45" s="209"/>
      <c r="I45" s="112">
        <f t="shared" si="0"/>
        <v>38.299999999999997</v>
      </c>
      <c r="J45" s="112">
        <f t="shared" si="1"/>
        <v>0</v>
      </c>
      <c r="K45" s="202" t="str">
        <f>IFERROR(INDEX('Terms and Lists'!$M$1:$M$15,MATCH('Tiered Cart Pricing Formulas'!F45,'Terms and Lists'!$K$1:$K$14,0)),"")</f>
        <v/>
      </c>
      <c r="L45" s="45" t="str">
        <f>VLOOKUP(F45,'Drug Portfolio Master'!$A:$Y,2,FALSE)</f>
        <v>ACTIVE</v>
      </c>
      <c r="M45" s="45"/>
      <c r="N45" s="45"/>
    </row>
    <row r="46" spans="1:14" ht="15" customHeight="1" x14ac:dyDescent="0.3">
      <c r="A46" s="213">
        <f>INDEX('McKesson Formulary Calculator'!$A$12:$A$482,MATCH(F46,'McKesson Formulary Calculator'!$F$12:$F$482,0))</f>
        <v>0</v>
      </c>
      <c r="B46" s="205" t="str">
        <f>VLOOKUP(F46,'Drug Portfolio Master'!$A:$Y,4,FALSE)</f>
        <v>10% CALCIUM CHLORIDE INJECTION, USP 1000mg/10mL (100mg/mL) SYR</v>
      </c>
      <c r="C46" s="206" t="str">
        <f>IF(VLOOKUP(F46,'Drug Portfolio Master'!$A:$Y,5,FALSE)=0,"n/a",VLOOKUP(F46,'Drug Portfolio Master'!$A:$Y,5,FALSE))</f>
        <v>100mg/mL</v>
      </c>
      <c r="D46" s="207" t="str">
        <f>VLOOKUP(F46,'Drug Portfolio Master'!$A:$Y,6,FALSE)</f>
        <v>10mL</v>
      </c>
      <c r="E46" s="207" t="str">
        <f>VLOOKUP(F46,'Drug Portfolio Master'!$A:$Y,3,FALSE)</f>
        <v>0409-1631-10</v>
      </c>
      <c r="F46" s="208">
        <v>1012720</v>
      </c>
      <c r="G46" s="209">
        <f>VLOOKUP(F46,'Price Sheet'!$A:$C,3,FALSE)</f>
        <v>26.6</v>
      </c>
      <c r="H46" s="209"/>
      <c r="I46" s="112">
        <f t="shared" si="0"/>
        <v>26.6</v>
      </c>
      <c r="J46" s="112">
        <f t="shared" si="1"/>
        <v>0</v>
      </c>
      <c r="K46" s="202" t="str">
        <f>IFERROR(INDEX('Terms and Lists'!$M$1:$M$15,MATCH('Tiered Cart Pricing Formulas'!F46,'Terms and Lists'!$K$1:$K$14,0)),"")</f>
        <v/>
      </c>
      <c r="L46" s="45" t="str">
        <f>VLOOKUP(F46,'Drug Portfolio Master'!$A:$Y,2,FALSE)</f>
        <v>ACTIVE</v>
      </c>
      <c r="M46" s="45"/>
      <c r="N46" s="45"/>
    </row>
    <row r="47" spans="1:14" ht="15" customHeight="1" x14ac:dyDescent="0.3">
      <c r="A47" s="213">
        <f>INDEX('McKesson Formulary Calculator'!$A$12:$A$482,MATCH(F47,'McKesson Formulary Calculator'!$F$12:$F$482,0))</f>
        <v>0</v>
      </c>
      <c r="B47" s="205" t="str">
        <f>VLOOKUP(F47,'Drug Portfolio Master'!$A:$Y,4,FALSE)</f>
        <v>2% LIDOCAINE HCI INJ., USP 100mg/5mL SYR</v>
      </c>
      <c r="C47" s="206" t="str">
        <f>IF(VLOOKUP(F47,'Drug Portfolio Master'!$A:$Y,5,FALSE)=0,"n/a",VLOOKUP(F47,'Drug Portfolio Master'!$A:$Y,5,FALSE))</f>
        <v>20mg/mL</v>
      </c>
      <c r="D47" s="207" t="str">
        <f>VLOOKUP(F47,'Drug Portfolio Master'!$A:$Y,6,FALSE)</f>
        <v>5mL</v>
      </c>
      <c r="E47" s="207" t="str">
        <f>VLOOKUP(F47,'Drug Portfolio Master'!$A:$Y,3,FALSE)</f>
        <v>0409-4903-34</v>
      </c>
      <c r="F47" s="208">
        <v>1000350</v>
      </c>
      <c r="G47" s="209">
        <f>VLOOKUP(F47,'Price Sheet'!$A:$C,3,FALSE)</f>
        <v>20.45</v>
      </c>
      <c r="H47" s="209"/>
      <c r="I47" s="112">
        <f t="shared" si="0"/>
        <v>20.45</v>
      </c>
      <c r="J47" s="112">
        <f t="shared" si="1"/>
        <v>0</v>
      </c>
      <c r="K47" s="202" t="str">
        <f>IFERROR(INDEX('Terms and Lists'!$M$1:$M$15,MATCH('Tiered Cart Pricing Formulas'!F47,'Terms and Lists'!$K$1:$K$14,0)),"")</f>
        <v/>
      </c>
      <c r="L47" s="45" t="str">
        <f>VLOOKUP(F47,'Drug Portfolio Master'!$A:$Y,2,FALSE)</f>
        <v>ACTIVE</v>
      </c>
      <c r="M47" s="45"/>
      <c r="N47" s="45"/>
    </row>
    <row r="48" spans="1:14" ht="15" customHeight="1" x14ac:dyDescent="0.3">
      <c r="A48" s="213">
        <f>INDEX('McKesson Formulary Calculator'!$A$12:$A$482,MATCH(F48,'McKesson Formulary Calculator'!$F$12:$F$482,0))</f>
        <v>0</v>
      </c>
      <c r="B48" s="205" t="str">
        <f>VLOOKUP(F48,'Drug Portfolio Master'!$A:$Y,4,FALSE)</f>
        <v>2% LIDOCAINE HCI INJECTION, USP 1000mg/50mL (20mg/mL) 50mL VIAL</v>
      </c>
      <c r="C48" s="206" t="str">
        <f>IF(VLOOKUP(F48,'Drug Portfolio Master'!$A:$Y,5,FALSE)=0,"n/a",VLOOKUP(F48,'Drug Portfolio Master'!$A:$Y,5,FALSE))</f>
        <v>1000mg/50mL (20mg/mL)</v>
      </c>
      <c r="D48" s="207" t="str">
        <f>VLOOKUP(F48,'Drug Portfolio Master'!$A:$Y,6,FALSE)</f>
        <v>50mL</v>
      </c>
      <c r="E48" s="207" t="str">
        <f>VLOOKUP(F48,'Drug Portfolio Master'!$A:$Y,3,FALSE)</f>
        <v>0409-4277-02</v>
      </c>
      <c r="F48" s="208">
        <v>1009970</v>
      </c>
      <c r="G48" s="209">
        <f>VLOOKUP(F48,'Price Sheet'!$A:$C,3,FALSE)</f>
        <v>16.95</v>
      </c>
      <c r="H48" s="209"/>
      <c r="I48" s="112">
        <f t="shared" si="0"/>
        <v>16.95</v>
      </c>
      <c r="J48" s="112">
        <f t="shared" si="1"/>
        <v>0</v>
      </c>
      <c r="K48" s="202" t="str">
        <f>IFERROR(INDEX('Terms and Lists'!$M$1:$M$15,MATCH('Tiered Cart Pricing Formulas'!F48,'Terms and Lists'!$K$1:$K$14,0)),"")</f>
        <v/>
      </c>
      <c r="L48" s="45" t="str">
        <f>VLOOKUP(F48,'Drug Portfolio Master'!$A:$Y,2,FALSE)</f>
        <v>ACTIVE</v>
      </c>
      <c r="M48" s="45"/>
      <c r="N48" s="45"/>
    </row>
    <row r="49" spans="1:14" s="34" customFormat="1" ht="15" customHeight="1" x14ac:dyDescent="0.3">
      <c r="A49" s="213">
        <f>INDEX('McKesson Formulary Calculator'!$A$12:$A$482,MATCH(F49,'McKesson Formulary Calculator'!$F$12:$F$482,0))</f>
        <v>0</v>
      </c>
      <c r="B49" s="205" t="str">
        <f>VLOOKUP(F49,'Drug Portfolio Master'!$A:$Y,4,FALSE)</f>
        <v>2% LIDOCAINE HCI INJECTION, USP 100mg/5mL (20mg/mL) VIAL</v>
      </c>
      <c r="C49" s="206" t="str">
        <f>IF(VLOOKUP(F49,'Drug Portfolio Master'!$A:$Y,5,FALSE)=0,"n/a",VLOOKUP(F49,'Drug Portfolio Master'!$A:$Y,5,FALSE))</f>
        <v>100mg/5mL (20mg/mL)</v>
      </c>
      <c r="D49" s="207" t="str">
        <f>VLOOKUP(F49,'Drug Portfolio Master'!$A:$Y,6,FALSE)</f>
        <v>5mL</v>
      </c>
      <c r="E49" s="207" t="str">
        <f>VLOOKUP(F49,'Drug Portfolio Master'!$A:$Y,3,FALSE)</f>
        <v>0409-2066-05</v>
      </c>
      <c r="F49" s="208">
        <v>1000370</v>
      </c>
      <c r="G49" s="209">
        <f>VLOOKUP(F49,'Price Sheet'!$A:$C,3,FALSE)</f>
        <v>11.65</v>
      </c>
      <c r="H49" s="209"/>
      <c r="I49" s="112">
        <f t="shared" si="0"/>
        <v>11.65</v>
      </c>
      <c r="J49" s="112">
        <f t="shared" si="1"/>
        <v>0</v>
      </c>
      <c r="K49" s="202" t="str">
        <f>IFERROR(INDEX('Terms and Lists'!$M$1:$M$15,MATCH('Tiered Cart Pricing Formulas'!F49,'Terms and Lists'!$K$1:$K$14,0)),"")</f>
        <v/>
      </c>
      <c r="L49" s="45" t="str">
        <f>VLOOKUP(F49,'Drug Portfolio Master'!$A:$Y,2,FALSE)</f>
        <v>ACTIVE</v>
      </c>
      <c r="M49" s="46"/>
      <c r="N49" s="46"/>
    </row>
    <row r="50" spans="1:14" ht="15" customHeight="1" x14ac:dyDescent="0.3">
      <c r="A50" s="213">
        <f>INDEX('McKesson Formulary Calculator'!$A$12:$A$482,MATCH(F50,'McKesson Formulary Calculator'!$F$12:$F$482,0))</f>
        <v>0</v>
      </c>
      <c r="B50" s="205" t="str">
        <f>VLOOKUP(F50,'Drug Portfolio Master'!$A:$Y,4,FALSE)</f>
        <v>25% MANNITOL INJECTION, USP 12.5g/50mL (250mg/mL) 50mL VIAL</v>
      </c>
      <c r="C50" s="206" t="str">
        <f>IF(VLOOKUP(F50,'Drug Portfolio Master'!$A:$Y,5,FALSE)=0,"n/a",VLOOKUP(F50,'Drug Portfolio Master'!$A:$Y,5,FALSE))</f>
        <v>250mg/mL</v>
      </c>
      <c r="D50" s="207" t="str">
        <f>VLOOKUP(F50,'Drug Portfolio Master'!$A:$Y,6,FALSE)</f>
        <v>50mL</v>
      </c>
      <c r="E50" s="207" t="str">
        <f>VLOOKUP(F50,'Drug Portfolio Master'!$A:$Y,3,FALSE)</f>
        <v>0409-4031-01</v>
      </c>
      <c r="F50" s="208">
        <v>1012880</v>
      </c>
      <c r="G50" s="209">
        <f>VLOOKUP(F50,'Price Sheet'!$A:$C,3,FALSE)</f>
        <v>8.99</v>
      </c>
      <c r="H50" s="209"/>
      <c r="I50" s="112">
        <f t="shared" si="0"/>
        <v>8.99</v>
      </c>
      <c r="J50" s="112">
        <f t="shared" si="1"/>
        <v>0</v>
      </c>
      <c r="K50" s="202" t="str">
        <f>IFERROR(INDEX('Terms and Lists'!$M$1:$M$15,MATCH('Tiered Cart Pricing Formulas'!F50,'Terms and Lists'!$K$1:$K$14,0)),"")</f>
        <v/>
      </c>
      <c r="L50" s="45" t="str">
        <f>VLOOKUP(F50,'Drug Portfolio Master'!$A:$Y,2,FALSE)</f>
        <v>ACTIVE</v>
      </c>
      <c r="M50" s="45"/>
      <c r="N50" s="45"/>
    </row>
    <row r="51" spans="1:14" ht="15" customHeight="1" x14ac:dyDescent="0.3">
      <c r="A51" s="213">
        <f>INDEX('McKesson Formulary Calculator'!$A$12:$A$482,MATCH(F51,'McKesson Formulary Calculator'!$F$12:$F$482,0))</f>
        <v>0</v>
      </c>
      <c r="B51" s="205" t="str">
        <f>VLOOKUP(F51,'Drug Portfolio Master'!$A:$Y,4,FALSE)</f>
        <v>4.2% SODIUM BICARBONATE INJECTION, USP 5mEq/10mL (0.5 mEq/mL) 10mL SYR</v>
      </c>
      <c r="C51" s="206" t="str">
        <f>IF(VLOOKUP(F51,'Drug Portfolio Master'!$A:$Y,5,FALSE)=0,"n/a",VLOOKUP(F51,'Drug Portfolio Master'!$A:$Y,5,FALSE))</f>
        <v>0.5 mEq/mL</v>
      </c>
      <c r="D51" s="207" t="str">
        <f>VLOOKUP(F51,'Drug Portfolio Master'!$A:$Y,6,FALSE)</f>
        <v>10mL</v>
      </c>
      <c r="E51" s="207" t="str">
        <f>VLOOKUP(F51,'Drug Portfolio Master'!$A:$Y,3,FALSE)</f>
        <v>0409-5534-14</v>
      </c>
      <c r="F51" s="208">
        <v>1009340</v>
      </c>
      <c r="G51" s="209">
        <f>VLOOKUP(F51,'Price Sheet'!$A:$C,3,FALSE)</f>
        <v>36.79</v>
      </c>
      <c r="H51" s="209"/>
      <c r="I51" s="112">
        <f t="shared" si="0"/>
        <v>36.79</v>
      </c>
      <c r="J51" s="112">
        <f t="shared" si="1"/>
        <v>0</v>
      </c>
      <c r="K51" s="202" t="str">
        <f>IFERROR(INDEX('Terms and Lists'!$M$1:$M$15,MATCH('Tiered Cart Pricing Formulas'!F51,'Terms and Lists'!$K$1:$K$14,0)),"")</f>
        <v/>
      </c>
      <c r="L51" s="45" t="str">
        <f>VLOOKUP(F51,'Drug Portfolio Master'!$A:$Y,2,FALSE)</f>
        <v>ACTIVE</v>
      </c>
      <c r="M51" s="45"/>
      <c r="N51" s="45"/>
    </row>
    <row r="52" spans="1:14" ht="15" customHeight="1" x14ac:dyDescent="0.3">
      <c r="A52" s="213">
        <f>INDEX('McKesson Formulary Calculator'!$A$12:$A$482,MATCH(F52,'McKesson Formulary Calculator'!$F$12:$F$482,0))</f>
        <v>0</v>
      </c>
      <c r="B52" s="205" t="str">
        <f>VLOOKUP(F52,'Drug Portfolio Master'!$A:$Y,4,FALSE)</f>
        <v>5% DEXTROSE INJECTION, USP 250mL BAG</v>
      </c>
      <c r="C52" s="206">
        <f>IF(VLOOKUP(F52,'Drug Portfolio Master'!$A:$Y,5,FALSE)=0,"n/a",VLOOKUP(F52,'Drug Portfolio Master'!$A:$Y,5,FALSE))</f>
        <v>0.05</v>
      </c>
      <c r="D52" s="207" t="str">
        <f>VLOOKUP(F52,'Drug Portfolio Master'!$A:$Y,6,FALSE)</f>
        <v>250mL</v>
      </c>
      <c r="E52" s="207" t="str">
        <f>VLOOKUP(F52,'Drug Portfolio Master'!$A:$Y,3,FALSE)</f>
        <v>0990-7922-02</v>
      </c>
      <c r="F52" s="208">
        <v>1013200</v>
      </c>
      <c r="G52" s="209">
        <f>VLOOKUP(F52,'Price Sheet'!$A:$C,3,FALSE)</f>
        <v>25.99</v>
      </c>
      <c r="H52" s="209"/>
      <c r="I52" s="112">
        <f t="shared" si="0"/>
        <v>25.99</v>
      </c>
      <c r="J52" s="112">
        <f t="shared" si="1"/>
        <v>0</v>
      </c>
      <c r="K52" s="202" t="str">
        <f>IFERROR(INDEX('Terms and Lists'!$M$1:$M$15,MATCH('Tiered Cart Pricing Formulas'!F52,'Terms and Lists'!$K$1:$K$14,0)),"")</f>
        <v/>
      </c>
      <c r="L52" s="45" t="str">
        <f>VLOOKUP(F52,'Drug Portfolio Master'!$A:$Y,2,FALSE)</f>
        <v>ACTIVE</v>
      </c>
      <c r="M52" s="45"/>
      <c r="N52" s="45"/>
    </row>
    <row r="53" spans="1:14" ht="15" customHeight="1" x14ac:dyDescent="0.3">
      <c r="A53" s="213">
        <f>INDEX('McKesson Formulary Calculator'!$A$12:$A$482,MATCH(F53,'McKesson Formulary Calculator'!$F$12:$F$482,0))</f>
        <v>0</v>
      </c>
      <c r="B53" s="205" t="str">
        <f>VLOOKUP(F53,'Drug Portfolio Master'!$A:$Y,4,FALSE)</f>
        <v>50% DEXTROSE INJECTION, USP 25 grams (0.5g/mL) 50mL SYR</v>
      </c>
      <c r="C53" s="206" t="str">
        <f>IF(VLOOKUP(F53,'Drug Portfolio Master'!$A:$Y,5,FALSE)=0,"n/a",VLOOKUP(F53,'Drug Portfolio Master'!$A:$Y,5,FALSE))</f>
        <v>0.5g/mL</v>
      </c>
      <c r="D53" s="207" t="str">
        <f>VLOOKUP(F53,'Drug Portfolio Master'!$A:$Y,6,FALSE)</f>
        <v>50mL</v>
      </c>
      <c r="E53" s="207" t="str">
        <f>VLOOKUP(F53,'Drug Portfolio Master'!$A:$Y,3,FALSE)</f>
        <v>0409-4902-34</v>
      </c>
      <c r="F53" s="208">
        <v>1012730</v>
      </c>
      <c r="G53" s="209">
        <f>VLOOKUP(F53,'Price Sheet'!$A:$C,3,FALSE)</f>
        <v>51.95</v>
      </c>
      <c r="H53" s="209"/>
      <c r="I53" s="112">
        <f t="shared" si="0"/>
        <v>51.95</v>
      </c>
      <c r="J53" s="112">
        <f t="shared" si="1"/>
        <v>0</v>
      </c>
      <c r="K53" s="202" t="str">
        <f>IFERROR(INDEX('Terms and Lists'!$M$1:$M$15,MATCH('Tiered Cart Pricing Formulas'!F53,'Terms and Lists'!$K$1:$K$14,0)),"")</f>
        <v/>
      </c>
      <c r="L53" s="45" t="str">
        <f>VLOOKUP(F53,'Drug Portfolio Master'!$A:$Y,2,FALSE)</f>
        <v>ACTIVE</v>
      </c>
      <c r="M53" s="45"/>
      <c r="N53" s="45"/>
    </row>
    <row r="54" spans="1:14" ht="15" customHeight="1" x14ac:dyDescent="0.3">
      <c r="A54" s="213">
        <f>INDEX('McKesson Formulary Calculator'!$A$12:$A$482,MATCH(F54,'McKesson Formulary Calculator'!$F$12:$F$482,0))</f>
        <v>0</v>
      </c>
      <c r="B54" s="205" t="str">
        <f>VLOOKUP(F54,'Drug Portfolio Master'!$A:$Y,4,FALSE)</f>
        <v>50% DEXTROSE INJECTION, USP 25g/50mL (0.5 g/mL) 50mL LUER-JET™ SYR</v>
      </c>
      <c r="C54" s="206" t="str">
        <f>IF(VLOOKUP(F54,'Drug Portfolio Master'!$A:$Y,5,FALSE)=0,"n/a",VLOOKUP(F54,'Drug Portfolio Master'!$A:$Y,5,FALSE))</f>
        <v>0.5 g/mL</v>
      </c>
      <c r="D54" s="207" t="str">
        <f>VLOOKUP(F54,'Drug Portfolio Master'!$A:$Y,6,FALSE)</f>
        <v>50 mL</v>
      </c>
      <c r="E54" s="207" t="str">
        <f>VLOOKUP(F54,'Drug Portfolio Master'!$A:$Y,3,FALSE)</f>
        <v>76329-3302-1</v>
      </c>
      <c r="F54" s="208">
        <v>1017610</v>
      </c>
      <c r="G54" s="209">
        <f>VLOOKUP(F54,'Price Sheet'!$A:$C,3,FALSE)</f>
        <v>51.95</v>
      </c>
      <c r="H54" s="209"/>
      <c r="I54" s="112">
        <f t="shared" si="0"/>
        <v>51.95</v>
      </c>
      <c r="J54" s="112">
        <f t="shared" si="1"/>
        <v>0</v>
      </c>
      <c r="K54" s="202" t="str">
        <f>IFERROR(INDEX('Terms and Lists'!$M$1:$M$15,MATCH('Tiered Cart Pricing Formulas'!F54,'Terms and Lists'!$K$1:$K$14,0)),"")</f>
        <v/>
      </c>
      <c r="L54" s="45" t="str">
        <f>VLOOKUP(F54,'Drug Portfolio Master'!$A:$Y,2,FALSE)</f>
        <v>ACTIVE</v>
      </c>
      <c r="M54" s="45"/>
      <c r="N54" s="45"/>
    </row>
    <row r="55" spans="1:14" s="154" customFormat="1" ht="15" customHeight="1" x14ac:dyDescent="0.3">
      <c r="A55" s="213">
        <f>INDEX('McKesson Formulary Calculator'!$A$12:$A$482,MATCH(F55,'McKesson Formulary Calculator'!$F$12:$F$482,0))</f>
        <v>0</v>
      </c>
      <c r="B55" s="205" t="str">
        <f>VLOOKUP(F55,'Drug Portfolio Master'!$A:$Y,4,FALSE)</f>
        <v>50% DEXTROSE INJECTION, USP 25grams (0.5g/mL) 50mL SYR</v>
      </c>
      <c r="C55" s="206" t="str">
        <f>IF(VLOOKUP(F55,'Drug Portfolio Master'!$A:$Y,5,FALSE)=0,"n/a",VLOOKUP(F55,'Drug Portfolio Master'!$A:$Y,5,FALSE))</f>
        <v>25grams (0.5g/mL)</v>
      </c>
      <c r="D55" s="207" t="str">
        <f>VLOOKUP(F55,'Drug Portfolio Master'!$A:$Y,6,FALSE)</f>
        <v>50mL</v>
      </c>
      <c r="E55" s="207" t="str">
        <f>VLOOKUP(F55,'Drug Portfolio Master'!$A:$Y,3,FALSE)</f>
        <v>0409-7517-16</v>
      </c>
      <c r="F55" s="208">
        <v>1000170</v>
      </c>
      <c r="G55" s="209">
        <f>VLOOKUP(F55,'Price Sheet'!$A:$C,3,FALSE)</f>
        <v>51.95</v>
      </c>
      <c r="H55" s="209"/>
      <c r="I55" s="112">
        <f t="shared" si="0"/>
        <v>51.95</v>
      </c>
      <c r="J55" s="112">
        <f t="shared" si="1"/>
        <v>0</v>
      </c>
      <c r="K55" s="202" t="str">
        <f>IFERROR(INDEX('Terms and Lists'!$M$1:$M$15,MATCH('Tiered Cart Pricing Formulas'!F55,'Terms and Lists'!$K$1:$K$14,0)),"")</f>
        <v/>
      </c>
      <c r="L55" s="45" t="str">
        <f>VLOOKUP(F55,'Drug Portfolio Master'!$A:$Y,2,FALSE)</f>
        <v>ACTIVE</v>
      </c>
      <c r="M55" s="153"/>
      <c r="N55" s="153"/>
    </row>
    <row r="56" spans="1:14" s="34" customFormat="1" ht="15" customHeight="1" x14ac:dyDescent="0.3">
      <c r="A56" s="213">
        <f>INDEX('McKesson Formulary Calculator'!$A$12:$A$482,MATCH(F56,'McKesson Formulary Calculator'!$F$12:$F$482,0))</f>
        <v>0</v>
      </c>
      <c r="B56" s="205" t="str">
        <f>VLOOKUP(F56,'Drug Portfolio Master'!$A:$Y,4,FALSE)</f>
        <v>50% DEXTROSE INJECTION, USP 25grams/50mL (0.5g/mL) VIAL</v>
      </c>
      <c r="C56" s="206" t="str">
        <f>IF(VLOOKUP(F56,'Drug Portfolio Master'!$A:$Y,5,FALSE)=0,"n/a",VLOOKUP(F56,'Drug Portfolio Master'!$A:$Y,5,FALSE))</f>
        <v>25grams/50mL (0.5g/mL)</v>
      </c>
      <c r="D56" s="207" t="str">
        <f>VLOOKUP(F56,'Drug Portfolio Master'!$A:$Y,6,FALSE)</f>
        <v>50mL</v>
      </c>
      <c r="E56" s="207" t="str">
        <f>VLOOKUP(F56,'Drug Portfolio Master'!$A:$Y,3,FALSE)</f>
        <v>0409-6648-02</v>
      </c>
      <c r="F56" s="208">
        <v>1000160</v>
      </c>
      <c r="G56" s="209">
        <f>VLOOKUP(F56,'Price Sheet'!$A:$C,3,FALSE)</f>
        <v>11.59</v>
      </c>
      <c r="H56" s="209"/>
      <c r="I56" s="112">
        <f t="shared" si="0"/>
        <v>11.59</v>
      </c>
      <c r="J56" s="112">
        <f t="shared" si="1"/>
        <v>0</v>
      </c>
      <c r="K56" s="202" t="str">
        <f>IFERROR(INDEX('Terms and Lists'!$M$1:$M$15,MATCH('Tiered Cart Pricing Formulas'!F56,'Terms and Lists'!$K$1:$K$14,0)),"")</f>
        <v/>
      </c>
      <c r="L56" s="45" t="str">
        <f>VLOOKUP(F56,'Drug Portfolio Master'!$A:$Y,2,FALSE)</f>
        <v>ACTIVE</v>
      </c>
      <c r="M56" s="46"/>
      <c r="N56" s="46"/>
    </row>
    <row r="57" spans="1:14" ht="15" customHeight="1" x14ac:dyDescent="0.3">
      <c r="A57" s="213">
        <f>INDEX('McKesson Formulary Calculator'!$A$12:$A$482,MATCH(F57,'McKesson Formulary Calculator'!$F$12:$F$482,0))</f>
        <v>0</v>
      </c>
      <c r="B57" s="205" t="str">
        <f>VLOOKUP(F57,'Drug Portfolio Master'!$A:$Y,4,FALSE)</f>
        <v>50% MAGNESIUM SULFATE INJECTION, USP 5grams/10mL ANSYR SYR</v>
      </c>
      <c r="C57" s="206" t="str">
        <f>IF(VLOOKUP(F57,'Drug Portfolio Master'!$A:$Y,5,FALSE)=0,"n/a",VLOOKUP(F57,'Drug Portfolio Master'!$A:$Y,5,FALSE))</f>
        <v>5grams/10mL</v>
      </c>
      <c r="D57" s="207" t="str">
        <f>VLOOKUP(F57,'Drug Portfolio Master'!$A:$Y,6,FALSE)</f>
        <v>10mL</v>
      </c>
      <c r="E57" s="207" t="str">
        <f>VLOOKUP(F57,'Drug Portfolio Master'!$A:$Y,3,FALSE)</f>
        <v>0409-1754-10</v>
      </c>
      <c r="F57" s="208">
        <v>1000390</v>
      </c>
      <c r="G57" s="209">
        <f>VLOOKUP(F57,'Price Sheet'!$A:$C,3,FALSE)</f>
        <v>35.53</v>
      </c>
      <c r="H57" s="209"/>
      <c r="I57" s="112">
        <f t="shared" si="0"/>
        <v>35.53</v>
      </c>
      <c r="J57" s="112">
        <f t="shared" si="1"/>
        <v>0</v>
      </c>
      <c r="K57" s="202" t="str">
        <f>IFERROR(INDEX('Terms and Lists'!$M$1:$M$15,MATCH('Tiered Cart Pricing Formulas'!F57,'Terms and Lists'!$K$1:$K$14,0)),"")</f>
        <v/>
      </c>
      <c r="L57" s="45" t="str">
        <f>VLOOKUP(F57,'Drug Portfolio Master'!$A:$Y,2,FALSE)</f>
        <v>ACTIVE</v>
      </c>
      <c r="M57" s="45"/>
      <c r="N57" s="45"/>
    </row>
    <row r="58" spans="1:14" s="154" customFormat="1" ht="15" customHeight="1" x14ac:dyDescent="0.3">
      <c r="A58" s="213">
        <f>INDEX('McKesson Formulary Calculator'!$A$12:$A$482,MATCH(F58,'McKesson Formulary Calculator'!$F$12:$F$482,0))</f>
        <v>0</v>
      </c>
      <c r="B58" s="205" t="str">
        <f>VLOOKUP(F58,'Drug Portfolio Master'!$A:$Y,4,FALSE)</f>
        <v>6% HETASTARCH IN 0.9% SODIUM CHLORIDE INJECTION 500mL BAG</v>
      </c>
      <c r="C58" s="206" t="str">
        <f>IF(VLOOKUP(F58,'Drug Portfolio Master'!$A:$Y,5,FALSE)=0,"n/a",VLOOKUP(F58,'Drug Portfolio Master'!$A:$Y,5,FALSE))</f>
        <v>6% and 0.9%</v>
      </c>
      <c r="D58" s="207" t="str">
        <f>VLOOKUP(F58,'Drug Portfolio Master'!$A:$Y,6,FALSE)</f>
        <v>500mL</v>
      </c>
      <c r="E58" s="207" t="str">
        <f>VLOOKUP(F58,'Drug Portfolio Master'!$A:$Y,3,FALSE)</f>
        <v>0409-7248-03</v>
      </c>
      <c r="F58" s="208">
        <v>1009750</v>
      </c>
      <c r="G58" s="209">
        <f>VLOOKUP(F58,'Price Sheet'!$A:$C,3,FALSE)</f>
        <v>30.5</v>
      </c>
      <c r="H58" s="209"/>
      <c r="I58" s="112">
        <f t="shared" si="0"/>
        <v>30.5</v>
      </c>
      <c r="J58" s="112">
        <f t="shared" si="1"/>
        <v>0</v>
      </c>
      <c r="K58" s="202" t="str">
        <f>IFERROR(INDEX('Terms and Lists'!$M$1:$M$15,MATCH('Tiered Cart Pricing Formulas'!F58,'Terms and Lists'!$K$1:$K$14,0)),"")</f>
        <v/>
      </c>
      <c r="L58" s="45" t="str">
        <f>VLOOKUP(F58,'Drug Portfolio Master'!$A:$Y,2,FALSE)</f>
        <v>ACTIVE</v>
      </c>
      <c r="M58" s="153"/>
      <c r="N58" s="153"/>
    </row>
    <row r="59" spans="1:14" ht="15" customHeight="1" x14ac:dyDescent="0.3">
      <c r="A59" s="213">
        <f>INDEX('McKesson Formulary Calculator'!$A$12:$A$482,MATCH(F59,'McKesson Formulary Calculator'!$F$12:$F$482,0))</f>
        <v>0</v>
      </c>
      <c r="B59" s="205" t="str">
        <f>VLOOKUP(F59,'Drug Portfolio Master'!$A:$Y,4,FALSE)</f>
        <v>8.4% SODIUM BICARBONATE INJECTION, USP 50mEq/50mL (1mEq/mL) 50mL SYR</v>
      </c>
      <c r="C59" s="206" t="str">
        <f>IF(VLOOKUP(F59,'Drug Portfolio Master'!$A:$Y,5,FALSE)=0,"n/a",VLOOKUP(F59,'Drug Portfolio Master'!$A:$Y,5,FALSE))</f>
        <v>50mEq (1mEq/mL)</v>
      </c>
      <c r="D59" s="207" t="str">
        <f>VLOOKUP(F59,'Drug Portfolio Master'!$A:$Y,6,FALSE)</f>
        <v>50mL</v>
      </c>
      <c r="E59" s="207" t="str">
        <f>VLOOKUP(F59,'Drug Portfolio Master'!$A:$Y,3,FALSE)</f>
        <v>0409-6637-14</v>
      </c>
      <c r="F59" s="208">
        <v>1000580</v>
      </c>
      <c r="G59" s="209">
        <f>VLOOKUP(F59,'Price Sheet'!$A:$C,3,FALSE)</f>
        <v>37.44</v>
      </c>
      <c r="H59" s="209"/>
      <c r="I59" s="112">
        <f t="shared" si="0"/>
        <v>37.44</v>
      </c>
      <c r="J59" s="112">
        <f t="shared" si="1"/>
        <v>0</v>
      </c>
      <c r="K59" s="202" t="str">
        <f>IFERROR(INDEX('Terms and Lists'!$M$1:$M$15,MATCH('Tiered Cart Pricing Formulas'!F59,'Terms and Lists'!$K$1:$K$14,0)),"")</f>
        <v/>
      </c>
      <c r="L59" s="45" t="str">
        <f>VLOOKUP(F59,'Drug Portfolio Master'!$A:$Y,2,FALSE)</f>
        <v>ACTIVE</v>
      </c>
      <c r="M59" s="45"/>
      <c r="N59" s="45"/>
    </row>
    <row r="60" spans="1:14" ht="15" customHeight="1" x14ac:dyDescent="0.3">
      <c r="A60" s="213">
        <f>INDEX('McKesson Formulary Calculator'!$A$12:$A$482,MATCH(F60,'McKesson Formulary Calculator'!$F$12:$F$482,0))</f>
        <v>0</v>
      </c>
      <c r="B60" s="205" t="str">
        <f>VLOOKUP(F60,'Drug Portfolio Master'!$A:$Y,4,FALSE)</f>
        <v>ADENOSINE INJECTION, USP 12mg PER 4mL (3mg PER mL) 4mL SYR</v>
      </c>
      <c r="C60" s="206" t="str">
        <f>IF(VLOOKUP(F60,'Drug Portfolio Master'!$A:$Y,5,FALSE)=0,"n/a",VLOOKUP(F60,'Drug Portfolio Master'!$A:$Y,5,FALSE))</f>
        <v>3mg/mL</v>
      </c>
      <c r="D60" s="207" t="str">
        <f>VLOOKUP(F60,'Drug Portfolio Master'!$A:$Y,6,FALSE)</f>
        <v>4mL</v>
      </c>
      <c r="E60" s="207" t="str">
        <f>VLOOKUP(F60,'Drug Portfolio Master'!$A:$Y,3,FALSE)</f>
        <v>25021-301-68</v>
      </c>
      <c r="F60" s="208">
        <v>1014560</v>
      </c>
      <c r="G60" s="209">
        <f>VLOOKUP(F60,'Price Sheet'!$A:$C,3,FALSE)</f>
        <v>87.99</v>
      </c>
      <c r="H60" s="209"/>
      <c r="I60" s="112">
        <f t="shared" si="0"/>
        <v>87.99</v>
      </c>
      <c r="J60" s="112">
        <f t="shared" si="1"/>
        <v>0</v>
      </c>
      <c r="K60" s="202" t="str">
        <f>IFERROR(INDEX('Terms and Lists'!$M$1:$M$15,MATCH('Tiered Cart Pricing Formulas'!F60,'Terms and Lists'!$K$1:$K$14,0)),"")</f>
        <v/>
      </c>
      <c r="L60" s="45" t="str">
        <f>VLOOKUP(F60,'Drug Portfolio Master'!$A:$Y,2,FALSE)</f>
        <v>ACTIVE</v>
      </c>
      <c r="M60" s="45"/>
      <c r="N60" s="45"/>
    </row>
    <row r="61" spans="1:14" ht="15" customHeight="1" x14ac:dyDescent="0.3">
      <c r="A61" s="213">
        <f>INDEX('McKesson Formulary Calculator'!$A$12:$A$482,MATCH(F61,'McKesson Formulary Calculator'!$F$12:$F$482,0))</f>
        <v>0</v>
      </c>
      <c r="B61" s="205" t="str">
        <f>VLOOKUP(F61,'Drug Portfolio Master'!$A:$Y,4,FALSE)</f>
        <v>ADENOSINE INJECTION, USP 12mg/4mL (3mg/mL) 4mL VIAL</v>
      </c>
      <c r="C61" s="206" t="str">
        <f>IF(VLOOKUP(F61,'Drug Portfolio Master'!$A:$Y,5,FALSE)=0,"n/a",VLOOKUP(F61,'Drug Portfolio Master'!$A:$Y,5,FALSE))</f>
        <v>3mg/mL</v>
      </c>
      <c r="D61" s="207" t="str">
        <f>VLOOKUP(F61,'Drug Portfolio Master'!$A:$Y,6,FALSE)</f>
        <v>4mL</v>
      </c>
      <c r="E61" s="207" t="str">
        <f>VLOOKUP(F61,'Drug Portfolio Master'!$A:$Y,3,FALSE)</f>
        <v>63323-651-04</v>
      </c>
      <c r="F61" s="208">
        <v>1012700</v>
      </c>
      <c r="G61" s="209">
        <f>VLOOKUP(F61,'Price Sheet'!$A:$C,3,FALSE)</f>
        <v>49.99</v>
      </c>
      <c r="H61" s="209"/>
      <c r="I61" s="112">
        <f t="shared" si="0"/>
        <v>49.99</v>
      </c>
      <c r="J61" s="112">
        <f t="shared" si="1"/>
        <v>0</v>
      </c>
      <c r="K61" s="202" t="str">
        <f>IFERROR(INDEX('Terms and Lists'!$M$1:$M$15,MATCH('Tiered Cart Pricing Formulas'!F61,'Terms and Lists'!$K$1:$K$14,0)),"")</f>
        <v/>
      </c>
      <c r="L61" s="45" t="str">
        <f>VLOOKUP(F61,'Drug Portfolio Master'!$A:$Y,2,FALSE)</f>
        <v>ACTIVE</v>
      </c>
      <c r="M61" s="45"/>
      <c r="N61" s="45"/>
    </row>
    <row r="62" spans="1:14" s="37" customFormat="1" ht="15" customHeight="1" x14ac:dyDescent="0.3">
      <c r="A62" s="213">
        <f>INDEX('McKesson Formulary Calculator'!$A$12:$A$482,MATCH(F62,'McKesson Formulary Calculator'!$F$12:$F$482,0))</f>
        <v>0</v>
      </c>
      <c r="B62" s="205" t="str">
        <f>VLOOKUP(F62,'Drug Portfolio Master'!$A:$Y,4,FALSE)</f>
        <v>ADENOSINE INJECTION, USP 6mg/2mL (3mg/mL) VIAL</v>
      </c>
      <c r="C62" s="206" t="str">
        <f>IF(VLOOKUP(F62,'Drug Portfolio Master'!$A:$Y,5,FALSE)=0,"n/a",VLOOKUP(F62,'Drug Portfolio Master'!$A:$Y,5,FALSE))</f>
        <v>6mg/2mL (3mg/mL)</v>
      </c>
      <c r="D62" s="207" t="str">
        <f>VLOOKUP(F62,'Drug Portfolio Master'!$A:$Y,6,FALSE)</f>
        <v>2mL</v>
      </c>
      <c r="E62" s="207" t="str">
        <f>VLOOKUP(F62,'Drug Portfolio Master'!$A:$Y,3,FALSE)</f>
        <v>17478-542-02</v>
      </c>
      <c r="F62" s="208">
        <v>1000020</v>
      </c>
      <c r="G62" s="209">
        <f>VLOOKUP(F62,'Price Sheet'!$A:$C,3,FALSE)</f>
        <v>29.99</v>
      </c>
      <c r="H62" s="209"/>
      <c r="I62" s="112">
        <f t="shared" si="0"/>
        <v>29.99</v>
      </c>
      <c r="J62" s="112">
        <f t="shared" si="1"/>
        <v>0</v>
      </c>
      <c r="K62" s="202" t="str">
        <f>IFERROR(INDEX('Terms and Lists'!$M$1:$M$15,MATCH('Tiered Cart Pricing Formulas'!F62,'Terms and Lists'!$K$1:$K$14,0)),"")</f>
        <v/>
      </c>
      <c r="L62" s="45" t="str">
        <f>VLOOKUP(F62,'Drug Portfolio Master'!$A:$Y,2,FALSE)</f>
        <v>ACTIVE</v>
      </c>
      <c r="M62" s="47"/>
      <c r="N62" s="47"/>
    </row>
    <row r="63" spans="1:14" s="37" customFormat="1" ht="15" customHeight="1" x14ac:dyDescent="0.3">
      <c r="A63" s="213">
        <f>INDEX('McKesson Formulary Calculator'!$A$12:$A$482,MATCH(F63,'McKesson Formulary Calculator'!$F$12:$F$482,0))</f>
        <v>0</v>
      </c>
      <c r="B63" s="205" t="str">
        <f>VLOOKUP(F63,'Drug Portfolio Master'!$A:$Y,4,FALSE)</f>
        <v>ADRENALIN® (EPINEPHRINE INJECTION, USP) 1mg/mL 1:1000 VIAL</v>
      </c>
      <c r="C63" s="206" t="str">
        <f>IF(VLOOKUP(F63,'Drug Portfolio Master'!$A:$Y,5,FALSE)=0,"n/a",VLOOKUP(F63,'Drug Portfolio Master'!$A:$Y,5,FALSE))</f>
        <v>1mg/mL 1:1000</v>
      </c>
      <c r="D63" s="207" t="str">
        <f>VLOOKUP(F63,'Drug Portfolio Master'!$A:$Y,6,FALSE)</f>
        <v>1mL</v>
      </c>
      <c r="E63" s="207" t="str">
        <f>VLOOKUP(F63,'Drug Portfolio Master'!$A:$Y,3,FALSE)</f>
        <v>42023-159-25</v>
      </c>
      <c r="F63" s="208">
        <v>1007670</v>
      </c>
      <c r="G63" s="209">
        <f>VLOOKUP(F63,'Price Sheet'!$A:$C,3,FALSE)</f>
        <v>34.99</v>
      </c>
      <c r="H63" s="209"/>
      <c r="I63" s="112">
        <f t="shared" si="0"/>
        <v>34.99</v>
      </c>
      <c r="J63" s="112">
        <f t="shared" si="1"/>
        <v>0</v>
      </c>
      <c r="K63" s="202" t="str">
        <f>IFERROR(INDEX('Terms and Lists'!$M$1:$M$15,MATCH('Tiered Cart Pricing Formulas'!F63,'Terms and Lists'!$K$1:$K$14,0)),"")</f>
        <v/>
      </c>
      <c r="L63" s="45" t="str">
        <f>VLOOKUP(F63,'Drug Portfolio Master'!$A:$Y,2,FALSE)</f>
        <v>ACTIVE</v>
      </c>
      <c r="M63" s="47"/>
      <c r="N63" s="47"/>
    </row>
    <row r="64" spans="1:14" ht="15" customHeight="1" x14ac:dyDescent="0.3">
      <c r="A64" s="213">
        <f>INDEX('McKesson Formulary Calculator'!$A$12:$A$482,MATCH(F64,'McKesson Formulary Calculator'!$F$12:$F$482,0))</f>
        <v>0</v>
      </c>
      <c r="B64" s="205" t="str">
        <f>VLOOKUP(F64,'Drug Portfolio Master'!$A:$Y,4,FALSE)</f>
        <v>AMIDATE(TM) ETOMIDATE INJECTION, USP 20mg/10mL (2mg/mL) 10mL VIAL</v>
      </c>
      <c r="C64" s="206" t="str">
        <f>IF(VLOOKUP(F64,'Drug Portfolio Master'!$A:$Y,5,FALSE)=0,"n/a",VLOOKUP(F64,'Drug Portfolio Master'!$A:$Y,5,FALSE))</f>
        <v>2mg/mL</v>
      </c>
      <c r="D64" s="207" t="str">
        <f>VLOOKUP(F64,'Drug Portfolio Master'!$A:$Y,6,FALSE)</f>
        <v>10mL</v>
      </c>
      <c r="E64" s="207" t="str">
        <f>VLOOKUP(F64,'Drug Portfolio Master'!$A:$Y,3,FALSE)</f>
        <v>0409-6695-01</v>
      </c>
      <c r="F64" s="208">
        <v>1012790</v>
      </c>
      <c r="G64" s="209">
        <f>VLOOKUP(F64,'Price Sheet'!$A:$C,3,FALSE)</f>
        <v>21.75</v>
      </c>
      <c r="H64" s="209"/>
      <c r="I64" s="112">
        <f t="shared" si="0"/>
        <v>21.75</v>
      </c>
      <c r="J64" s="112">
        <f t="shared" si="1"/>
        <v>0</v>
      </c>
      <c r="K64" s="202" t="str">
        <f>IFERROR(INDEX('Terms and Lists'!$M$1:$M$15,MATCH('Tiered Cart Pricing Formulas'!F64,'Terms and Lists'!$K$1:$K$14,0)),"")</f>
        <v>L</v>
      </c>
      <c r="L64" s="45" t="str">
        <f>VLOOKUP(F64,'Drug Portfolio Master'!$A:$Y,2,FALSE)</f>
        <v>RESTRICTED</v>
      </c>
      <c r="M64" s="45"/>
      <c r="N64" s="45"/>
    </row>
    <row r="65" spans="1:14" ht="15" customHeight="1" x14ac:dyDescent="0.3">
      <c r="A65" s="213">
        <f>INDEX('McKesson Formulary Calculator'!$A$12:$A$482,MATCH(F65,'McKesson Formulary Calculator'!$F$12:$F$482,0))</f>
        <v>0</v>
      </c>
      <c r="B65" s="205" t="str">
        <f>VLOOKUP(F65,'Drug Portfolio Master'!$A:$Y,4,FALSE)</f>
        <v>AMINOPHYLLINE INJ., USP 500mg (25mg/mL) 20mL VIAL</v>
      </c>
      <c r="C65" s="206" t="str">
        <f>IF(VLOOKUP(F65,'Drug Portfolio Master'!$A:$Y,5,FALSE)=0,"n/a",VLOOKUP(F65,'Drug Portfolio Master'!$A:$Y,5,FALSE))</f>
        <v>25mg/mL</v>
      </c>
      <c r="D65" s="207" t="str">
        <f>VLOOKUP(F65,'Drug Portfolio Master'!$A:$Y,6,FALSE)</f>
        <v>20mL</v>
      </c>
      <c r="E65" s="207" t="str">
        <f>VLOOKUP(F65,'Drug Portfolio Master'!$A:$Y,3,FALSE)</f>
        <v>0409-5922-01</v>
      </c>
      <c r="F65" s="208">
        <v>1010140</v>
      </c>
      <c r="G65" s="209">
        <f>VLOOKUP(F65,'Price Sheet'!$A:$C,3,FALSE)</f>
        <v>30</v>
      </c>
      <c r="H65" s="209"/>
      <c r="I65" s="112">
        <f t="shared" si="0"/>
        <v>30</v>
      </c>
      <c r="J65" s="112">
        <f t="shared" si="1"/>
        <v>0</v>
      </c>
      <c r="K65" s="202" t="str">
        <f>IFERROR(INDEX('Terms and Lists'!$M$1:$M$15,MATCH('Tiered Cart Pricing Formulas'!F65,'Terms and Lists'!$K$1:$K$14,0)),"")</f>
        <v/>
      </c>
      <c r="L65" s="45" t="str">
        <f>VLOOKUP(F65,'Drug Portfolio Master'!$A:$Y,2,FALSE)</f>
        <v>ACTIVE</v>
      </c>
      <c r="M65" s="45"/>
      <c r="N65" s="45"/>
    </row>
    <row r="66" spans="1:14" ht="15" customHeight="1" x14ac:dyDescent="0.3">
      <c r="A66" s="213">
        <f>INDEX('McKesson Formulary Calculator'!$A$12:$A$482,MATCH(F66,'McKesson Formulary Calculator'!$F$12:$F$482,0))</f>
        <v>0</v>
      </c>
      <c r="B66" s="205" t="str">
        <f>VLOOKUP(F66,'Drug Portfolio Master'!$A:$Y,4,FALSE)</f>
        <v>AMINOPHYLLINE INJECTION, USP 250mg (25mg/mL) 10mL VIAL</v>
      </c>
      <c r="C66" s="206" t="str">
        <f>IF(VLOOKUP(F66,'Drug Portfolio Master'!$A:$Y,5,FALSE)=0,"n/a",VLOOKUP(F66,'Drug Portfolio Master'!$A:$Y,5,FALSE))</f>
        <v>250mg (25mg/mL)</v>
      </c>
      <c r="D66" s="207" t="str">
        <f>VLOOKUP(F66,'Drug Portfolio Master'!$A:$Y,6,FALSE)</f>
        <v>10mL</v>
      </c>
      <c r="E66" s="207" t="str">
        <f>VLOOKUP(F66,'Drug Portfolio Master'!$A:$Y,3,FALSE)</f>
        <v>0409-5921-01</v>
      </c>
      <c r="F66" s="208">
        <v>1000050</v>
      </c>
      <c r="G66" s="209">
        <f>VLOOKUP(F66,'Price Sheet'!$A:$C,3,FALSE)</f>
        <v>25.5</v>
      </c>
      <c r="H66" s="209"/>
      <c r="I66" s="112">
        <f t="shared" ref="I66:I90" si="2">H66+G66</f>
        <v>25.5</v>
      </c>
      <c r="J66" s="112">
        <f t="shared" si="1"/>
        <v>0</v>
      </c>
      <c r="K66" s="202" t="str">
        <f>IFERROR(INDEX('Terms and Lists'!$M$1:$M$15,MATCH('Tiered Cart Pricing Formulas'!F66,'Terms and Lists'!$K$1:$K$14,0)),"")</f>
        <v/>
      </c>
      <c r="L66" s="45" t="str">
        <f>VLOOKUP(F66,'Drug Portfolio Master'!$A:$Y,2,FALSE)</f>
        <v>ACTIVE</v>
      </c>
      <c r="M66" s="45"/>
      <c r="N66" s="45"/>
    </row>
    <row r="67" spans="1:14" ht="15" customHeight="1" x14ac:dyDescent="0.3">
      <c r="A67" s="213">
        <f>INDEX('McKesson Formulary Calculator'!$A$12:$A$482,MATCH(F67,'McKesson Formulary Calculator'!$F$12:$F$482,0))</f>
        <v>0</v>
      </c>
      <c r="B67" s="205" t="str">
        <f>VLOOKUP(F67,'Drug Portfolio Master'!$A:$Y,4,FALSE)</f>
        <v>AMIODARONE HYDROCHLORIDE INJECTION 150mg/3mL (50mg/mL) VIAL</v>
      </c>
      <c r="C67" s="206" t="str">
        <f>IF(VLOOKUP(F67,'Drug Portfolio Master'!$A:$Y,5,FALSE)=0,"n/a",VLOOKUP(F67,'Drug Portfolio Master'!$A:$Y,5,FALSE))</f>
        <v>150mg/3mL (50mg/mL)</v>
      </c>
      <c r="D67" s="207" t="str">
        <f>VLOOKUP(F67,'Drug Portfolio Master'!$A:$Y,6,FALSE)</f>
        <v>3mL</v>
      </c>
      <c r="E67" s="207" t="str">
        <f>VLOOKUP(F67,'Drug Portfolio Master'!$A:$Y,3,FALSE)</f>
        <v>0143-9875-25</v>
      </c>
      <c r="F67" s="208">
        <v>1000060</v>
      </c>
      <c r="G67" s="209">
        <f>VLOOKUP(F67,'Price Sheet'!$A:$C,3,FALSE)</f>
        <v>19.45</v>
      </c>
      <c r="H67" s="209"/>
      <c r="I67" s="112">
        <f t="shared" si="2"/>
        <v>19.45</v>
      </c>
      <c r="J67" s="112">
        <f t="shared" si="1"/>
        <v>0</v>
      </c>
      <c r="K67" s="202" t="str">
        <f>IFERROR(INDEX('Terms and Lists'!$M$1:$M$15,MATCH('Tiered Cart Pricing Formulas'!F67,'Terms and Lists'!$K$1:$K$14,0)),"")</f>
        <v/>
      </c>
      <c r="L67" s="45" t="str">
        <f>VLOOKUP(F67,'Drug Portfolio Master'!$A:$Y,2,FALSE)</f>
        <v>ACTIVE</v>
      </c>
      <c r="M67" s="45"/>
      <c r="N67" s="45"/>
    </row>
    <row r="68" spans="1:14" ht="15" customHeight="1" x14ac:dyDescent="0.3">
      <c r="A68" s="213">
        <f>INDEX('McKesson Formulary Calculator'!$A$12:$A$482,MATCH(F68,'McKesson Formulary Calculator'!$F$12:$F$482,0))</f>
        <v>0</v>
      </c>
      <c r="B68" s="205" t="str">
        <f>VLOOKUP(F68,'Drug Portfolio Master'!$A:$Y,4,FALSE)</f>
        <v>AMIODARONE HYDROCHLORIDE INJECTION 900mg/18mL (50mg/mL) 18mL VIAL</v>
      </c>
      <c r="C68" s="206" t="str">
        <f>IF(VLOOKUP(F68,'Drug Portfolio Master'!$A:$Y,5,FALSE)=0,"n/a",VLOOKUP(F68,'Drug Portfolio Master'!$A:$Y,5,FALSE))</f>
        <v>50mg/mL</v>
      </c>
      <c r="D68" s="207" t="str">
        <f>VLOOKUP(F68,'Drug Portfolio Master'!$A:$Y,6,FALSE)</f>
        <v>18mL</v>
      </c>
      <c r="E68" s="207" t="str">
        <f>VLOOKUP(F68,'Drug Portfolio Master'!$A:$Y,3,FALSE)</f>
        <v>67457-0153-18</v>
      </c>
      <c r="F68" s="208">
        <v>1011280</v>
      </c>
      <c r="G68" s="209">
        <f>VLOOKUP(F68,'Price Sheet'!$A:$C,3,FALSE)</f>
        <v>47.99</v>
      </c>
      <c r="H68" s="209"/>
      <c r="I68" s="112">
        <f t="shared" si="2"/>
        <v>47.99</v>
      </c>
      <c r="J68" s="112">
        <f t="shared" si="1"/>
        <v>0</v>
      </c>
      <c r="K68" s="202" t="str">
        <f>IFERROR(INDEX('Terms and Lists'!$M$1:$M$15,MATCH('Tiered Cart Pricing Formulas'!F68,'Terms and Lists'!$K$1:$K$14,0)),"")</f>
        <v/>
      </c>
      <c r="L68" s="45" t="str">
        <f>VLOOKUP(F68,'Drug Portfolio Master'!$A:$Y,2,FALSE)</f>
        <v>ACTIVE</v>
      </c>
      <c r="M68" s="45"/>
      <c r="N68" s="45"/>
    </row>
    <row r="69" spans="1:14" ht="15" customHeight="1" x14ac:dyDescent="0.3">
      <c r="A69" s="213">
        <f>INDEX('McKesson Formulary Calculator'!$A$12:$A$482,MATCH(F69,'McKesson Formulary Calculator'!$F$12:$F$482,0))</f>
        <v>0</v>
      </c>
      <c r="B69" s="205" t="str">
        <f>VLOOKUP(F69,'Drug Portfolio Master'!$A:$Y,4,FALSE)</f>
        <v>APAP ACETAMINOPHEN 325mg 2 TABLET (2 PACK)</v>
      </c>
      <c r="C69" s="206" t="str">
        <f>IF(VLOOKUP(F69,'Drug Portfolio Master'!$A:$Y,5,FALSE)=0,"n/a",VLOOKUP(F69,'Drug Portfolio Master'!$A:$Y,5,FALSE))</f>
        <v>325mg</v>
      </c>
      <c r="D69" s="207" t="str">
        <f>VLOOKUP(F69,'Drug Portfolio Master'!$A:$Y,6,FALSE)</f>
        <v>2 tablets</v>
      </c>
      <c r="E69" s="207" t="str">
        <f>VLOOKUP(F69,'Drug Portfolio Master'!$A:$Y,3,FALSE)</f>
        <v>47682-112-13</v>
      </c>
      <c r="F69" s="208">
        <v>1000750</v>
      </c>
      <c r="G69" s="209">
        <f>VLOOKUP(F69,'Price Sheet'!$A:$C,3,FALSE)</f>
        <v>3.1</v>
      </c>
      <c r="H69" s="209"/>
      <c r="I69" s="112">
        <f t="shared" si="2"/>
        <v>3.1</v>
      </c>
      <c r="J69" s="112">
        <f t="shared" si="1"/>
        <v>0</v>
      </c>
      <c r="K69" s="202" t="str">
        <f>IFERROR(INDEX('Terms and Lists'!$M$1:$M$15,MATCH('Tiered Cart Pricing Formulas'!F69,'Terms and Lists'!$K$1:$K$14,0)),"")</f>
        <v/>
      </c>
      <c r="L69" s="45" t="str">
        <f>VLOOKUP(F69,'Drug Portfolio Master'!$A:$Y,2,FALSE)</f>
        <v>ACTIVE</v>
      </c>
      <c r="M69" s="45"/>
      <c r="N69" s="45"/>
    </row>
    <row r="70" spans="1:14" ht="15" customHeight="1" x14ac:dyDescent="0.3">
      <c r="A70" s="213">
        <f>INDEX('McKesson Formulary Calculator'!$A$12:$A$482,MATCH(F70,'McKesson Formulary Calculator'!$F$12:$F$482,0))</f>
        <v>0</v>
      </c>
      <c r="B70" s="205" t="str">
        <f>VLOOKUP(F70,'Drug Portfolio Master'!$A:$Y,4,FALSE)</f>
        <v>ASPIRIN (NSAID) 325mg 2 TABLET (2 PACKS)</v>
      </c>
      <c r="C70" s="206" t="str">
        <f>IF(VLOOKUP(F70,'Drug Portfolio Master'!$A:$Y,5,FALSE)=0,"n/a",VLOOKUP(F70,'Drug Portfolio Master'!$A:$Y,5,FALSE))</f>
        <v>325mg</v>
      </c>
      <c r="D70" s="207" t="str">
        <f>VLOOKUP(F70,'Drug Portfolio Master'!$A:$Y,6,FALSE)</f>
        <v>2 tablets</v>
      </c>
      <c r="E70" s="207" t="str">
        <f>VLOOKUP(F70,'Drug Portfolio Master'!$A:$Y,3,FALSE)</f>
        <v>47682-097-13</v>
      </c>
      <c r="F70" s="208">
        <v>1000790</v>
      </c>
      <c r="G70" s="209">
        <f>VLOOKUP(F70,'Price Sheet'!$A:$C,3,FALSE)</f>
        <v>4.75</v>
      </c>
      <c r="H70" s="209"/>
      <c r="I70" s="112">
        <f t="shared" si="2"/>
        <v>4.75</v>
      </c>
      <c r="J70" s="112">
        <f t="shared" si="1"/>
        <v>0</v>
      </c>
      <c r="K70" s="202" t="str">
        <f>IFERROR(INDEX('Terms and Lists'!$M$1:$M$15,MATCH('Tiered Cart Pricing Formulas'!F70,'Terms and Lists'!$K$1:$K$14,0)),"")</f>
        <v/>
      </c>
      <c r="L70" s="45" t="str">
        <f>VLOOKUP(F70,'Drug Portfolio Master'!$A:$Y,2,FALSE)</f>
        <v>ACTIVE</v>
      </c>
      <c r="M70" s="45"/>
      <c r="N70" s="45"/>
    </row>
    <row r="71" spans="1:14" ht="15" customHeight="1" x14ac:dyDescent="0.3">
      <c r="A71" s="213">
        <f>INDEX('McKesson Formulary Calculator'!$A$12:$A$482,MATCH(F71,'McKesson Formulary Calculator'!$F$12:$F$482,0))</f>
        <v>0</v>
      </c>
      <c r="B71" s="205" t="str">
        <f>VLOOKUP(F71,'Drug Portfolio Master'!$A:$Y,4,FALSE)</f>
        <v>ASPIRIN (NSAID) 325mg EACH 100 TABLETS</v>
      </c>
      <c r="C71" s="206" t="str">
        <f>IF(VLOOKUP(F71,'Drug Portfolio Master'!$A:$Y,5,FALSE)=0,"n/a",VLOOKUP(F71,'Drug Portfolio Master'!$A:$Y,5,FALSE))</f>
        <v>325 mg</v>
      </c>
      <c r="D71" s="207" t="str">
        <f>VLOOKUP(F71,'Drug Portfolio Master'!$A:$Y,6,FALSE)</f>
        <v>100 TABLETS</v>
      </c>
      <c r="E71" s="207" t="str">
        <f>VLOOKUP(F71,'Drug Portfolio Master'!$A:$Y,3,FALSE)</f>
        <v>0536-1054-29</v>
      </c>
      <c r="F71" s="208">
        <v>1013230</v>
      </c>
      <c r="G71" s="209">
        <f>VLOOKUP(F71,'Price Sheet'!$A:$C,3,FALSE)</f>
        <v>3.99</v>
      </c>
      <c r="H71" s="209"/>
      <c r="I71" s="112">
        <f t="shared" si="2"/>
        <v>3.99</v>
      </c>
      <c r="J71" s="112">
        <f t="shared" si="1"/>
        <v>0</v>
      </c>
      <c r="K71" s="202" t="str">
        <f>IFERROR(INDEX('Terms and Lists'!$M$1:$M$15,MATCH('Tiered Cart Pricing Formulas'!F71,'Terms and Lists'!$K$1:$K$14,0)),"")</f>
        <v/>
      </c>
      <c r="L71" s="45" t="str">
        <f>VLOOKUP(F71,'Drug Portfolio Master'!$A:$Y,2,FALSE)</f>
        <v>ACTIVE</v>
      </c>
      <c r="M71" s="45"/>
      <c r="N71" s="45"/>
    </row>
    <row r="72" spans="1:14" ht="15" customHeight="1" x14ac:dyDescent="0.3">
      <c r="A72" s="213">
        <f>INDEX('McKesson Formulary Calculator'!$A$12:$A$482,MATCH(F72,'McKesson Formulary Calculator'!$F$12:$F$482,0))</f>
        <v>0</v>
      </c>
      <c r="B72" s="205" t="str">
        <f>VLOOKUP(F72,'Drug Portfolio Master'!$A:$Y,4,FALSE)</f>
        <v>ASPIRIN LOW DOSE CHEWABLE ORANGE PAIN RELIEVER (NSAID) 81mg 90/bt</v>
      </c>
      <c r="C72" s="206" t="str">
        <f>IF(VLOOKUP(F72,'Drug Portfolio Master'!$A:$Y,5,FALSE)=0,"n/a",VLOOKUP(F72,'Drug Portfolio Master'!$A:$Y,5,FALSE))</f>
        <v>81mg</v>
      </c>
      <c r="D72" s="207" t="str">
        <f>VLOOKUP(F72,'Drug Portfolio Master'!$A:$Y,6,FALSE)</f>
        <v>TAB</v>
      </c>
      <c r="E72" s="207" t="str">
        <f>VLOOKUP(F72,'Drug Portfolio Master'!$A:$Y,3,FALSE)</f>
        <v>0904-6794-89</v>
      </c>
      <c r="F72" s="208">
        <v>1010220</v>
      </c>
      <c r="G72" s="209">
        <f>VLOOKUP(F72,'Price Sheet'!$A:$C,3,FALSE)</f>
        <v>6.95</v>
      </c>
      <c r="H72" s="209"/>
      <c r="I72" s="112">
        <f t="shared" si="2"/>
        <v>6.95</v>
      </c>
      <c r="J72" s="112">
        <f t="shared" si="1"/>
        <v>0</v>
      </c>
      <c r="K72" s="202" t="str">
        <f>IFERROR(INDEX('Terms and Lists'!$M$1:$M$15,MATCH('Tiered Cart Pricing Formulas'!F72,'Terms and Lists'!$K$1:$K$14,0)),"")</f>
        <v/>
      </c>
      <c r="L72" s="45" t="str">
        <f>VLOOKUP(F72,'Drug Portfolio Master'!$A:$Y,2,FALSE)</f>
        <v>ACTIVE</v>
      </c>
      <c r="M72" s="45"/>
      <c r="N72" s="45"/>
    </row>
    <row r="73" spans="1:14" ht="15" customHeight="1" x14ac:dyDescent="0.3">
      <c r="A73" s="213">
        <f>INDEX('McKesson Formulary Calculator'!$A$12:$A$482,MATCH(F73,'McKesson Formulary Calculator'!$F$12:$F$482,0))</f>
        <v>0</v>
      </c>
      <c r="B73" s="205" t="str">
        <f>VLOOKUP(F73,'Drug Portfolio Master'!$A:$Y,4,FALSE)</f>
        <v>ATROPINE SULFATE INJECTION, USP 0.4mg/mL 1mL VIAL</v>
      </c>
      <c r="C73" s="206" t="str">
        <f>IF(VLOOKUP(F73,'Drug Portfolio Master'!$A:$Y,5,FALSE)=0,"n/a",VLOOKUP(F73,'Drug Portfolio Master'!$A:$Y,5,FALSE))</f>
        <v>0.4mg/mL</v>
      </c>
      <c r="D73" s="207" t="str">
        <f>VLOOKUP(F73,'Drug Portfolio Master'!$A:$Y,6,FALSE)</f>
        <v>1mL</v>
      </c>
      <c r="E73" s="207" t="str">
        <f>VLOOKUP(F73,'Drug Portfolio Master'!$A:$Y,3,FALSE)</f>
        <v>0517-0401-25</v>
      </c>
      <c r="F73" s="208">
        <v>1010120</v>
      </c>
      <c r="G73" s="209">
        <f>VLOOKUP(F73,'Price Sheet'!$A:$C,3,FALSE)</f>
        <v>32.61</v>
      </c>
      <c r="H73" s="209"/>
      <c r="I73" s="112">
        <f t="shared" si="2"/>
        <v>32.61</v>
      </c>
      <c r="J73" s="112">
        <f t="shared" si="1"/>
        <v>0</v>
      </c>
      <c r="K73" s="202" t="str">
        <f>IFERROR(INDEX('Terms and Lists'!$M$1:$M$15,MATCH('Tiered Cart Pricing Formulas'!F73,'Terms and Lists'!$K$1:$K$14,0)),"")</f>
        <v/>
      </c>
      <c r="L73" s="45" t="str">
        <f>VLOOKUP(F73,'Drug Portfolio Master'!$A:$Y,2,FALSE)</f>
        <v>ACTIVE</v>
      </c>
      <c r="M73" s="45"/>
      <c r="N73" s="45"/>
    </row>
    <row r="74" spans="1:14" ht="15" customHeight="1" x14ac:dyDescent="0.3">
      <c r="A74" s="213">
        <f>INDEX('McKesson Formulary Calculator'!$A$12:$A$482,MATCH(F74,'McKesson Formulary Calculator'!$F$12:$F$482,0))</f>
        <v>0</v>
      </c>
      <c r="B74" s="205" t="str">
        <f>VLOOKUP(F74,'Drug Portfolio Master'!$A:$Y,4,FALSE)</f>
        <v>ATROPINE SULFATE INJECTION, USP 0.5mg (0.1 mg/mL) SYR</v>
      </c>
      <c r="C74" s="206" t="str">
        <f>IF(VLOOKUP(F74,'Drug Portfolio Master'!$A:$Y,5,FALSE)=0,"n/a",VLOOKUP(F74,'Drug Portfolio Master'!$A:$Y,5,FALSE))</f>
        <v>0.5mg (0.1 mg/mL)</v>
      </c>
      <c r="D74" s="207" t="str">
        <f>VLOOKUP(F74,'Drug Portfolio Master'!$A:$Y,6,FALSE)</f>
        <v>5mL</v>
      </c>
      <c r="E74" s="207" t="str">
        <f>VLOOKUP(F74,'Drug Portfolio Master'!$A:$Y,3,FALSE)</f>
        <v>0409-4910-34</v>
      </c>
      <c r="F74" s="208">
        <v>1000090</v>
      </c>
      <c r="G74" s="209">
        <f>VLOOKUP(F74,'Price Sheet'!$A:$C,3,FALSE)</f>
        <v>35.630000000000003</v>
      </c>
      <c r="H74" s="209"/>
      <c r="I74" s="112">
        <f t="shared" si="2"/>
        <v>35.630000000000003</v>
      </c>
      <c r="J74" s="112">
        <f t="shared" si="1"/>
        <v>0</v>
      </c>
      <c r="K74" s="202" t="str">
        <f>IFERROR(INDEX('Terms and Lists'!$M$1:$M$15,MATCH('Tiered Cart Pricing Formulas'!F74,'Terms and Lists'!$K$1:$K$14,0)),"")</f>
        <v/>
      </c>
      <c r="L74" s="45" t="str">
        <f>VLOOKUP(F74,'Drug Portfolio Master'!$A:$Y,2,FALSE)</f>
        <v>ACTIVE</v>
      </c>
      <c r="M74" s="45"/>
      <c r="N74" s="45"/>
    </row>
    <row r="75" spans="1:14" ht="15" customHeight="1" x14ac:dyDescent="0.3">
      <c r="A75" s="213">
        <f>INDEX('McKesson Formulary Calculator'!$A$12:$A$482,MATCH(F75,'McKesson Formulary Calculator'!$F$12:$F$482,0))</f>
        <v>0</v>
      </c>
      <c r="B75" s="205" t="str">
        <f>VLOOKUP(F75,'Drug Portfolio Master'!$A:$Y,4,FALSE)</f>
        <v>ATROPINE SULFATE INJECTION, USP 1mg (0.1mg/mL) SYR</v>
      </c>
      <c r="C75" s="206" t="str">
        <f>IF(VLOOKUP(F75,'Drug Portfolio Master'!$A:$Y,5,FALSE)=0,"n/a",VLOOKUP(F75,'Drug Portfolio Master'!$A:$Y,5,FALSE))</f>
        <v>1mg (0.1mg/mL)</v>
      </c>
      <c r="D75" s="207" t="str">
        <f>VLOOKUP(F75,'Drug Portfolio Master'!$A:$Y,6,FALSE)</f>
        <v>10mL</v>
      </c>
      <c r="E75" s="207" t="str">
        <f>VLOOKUP(F75,'Drug Portfolio Master'!$A:$Y,3,FALSE)</f>
        <v>0409-4911-34</v>
      </c>
      <c r="F75" s="208">
        <v>1000080</v>
      </c>
      <c r="G75" s="209">
        <f>VLOOKUP(F75,'Price Sheet'!$A:$C,3,FALSE)</f>
        <v>44.62</v>
      </c>
      <c r="H75" s="209"/>
      <c r="I75" s="112">
        <f t="shared" si="2"/>
        <v>44.62</v>
      </c>
      <c r="J75" s="112">
        <f t="shared" si="1"/>
        <v>0</v>
      </c>
      <c r="K75" s="202" t="str">
        <f>IFERROR(INDEX('Terms and Lists'!$M$1:$M$15,MATCH('Tiered Cart Pricing Formulas'!F75,'Terms and Lists'!$K$1:$K$14,0)),"")</f>
        <v/>
      </c>
      <c r="L75" s="45" t="str">
        <f>VLOOKUP(F75,'Drug Portfolio Master'!$A:$Y,2,FALSE)</f>
        <v>ACTIVE</v>
      </c>
      <c r="M75" s="45"/>
      <c r="N75" s="45"/>
    </row>
    <row r="76" spans="1:14" s="34" customFormat="1" ht="15" customHeight="1" x14ac:dyDescent="0.3">
      <c r="A76" s="213">
        <f>INDEX('McKesson Formulary Calculator'!$A$12:$A$482,MATCH(F76,'McKesson Formulary Calculator'!$F$12:$F$482,0))</f>
        <v>0</v>
      </c>
      <c r="B76" s="205" t="str">
        <f>VLOOKUP(F76,'Drug Portfolio Master'!$A:$Y,4,FALSE)</f>
        <v>ATROPINE SULFATE INJECTION, USP 1mg/10mL (0.1mg/mL) 10mL SYR</v>
      </c>
      <c r="C76" s="206" t="str">
        <f>IF(VLOOKUP(F76,'Drug Portfolio Master'!$A:$Y,5,FALSE)=0,"n/a",VLOOKUP(F76,'Drug Portfolio Master'!$A:$Y,5,FALSE))</f>
        <v>0.1mg/mL</v>
      </c>
      <c r="D76" s="207" t="str">
        <f>VLOOKUP(F76,'Drug Portfolio Master'!$A:$Y,6,FALSE)</f>
        <v>10mL</v>
      </c>
      <c r="E76" s="207" t="str">
        <f>VLOOKUP(F76,'Drug Portfolio Master'!$A:$Y,3,FALSE)</f>
        <v>76329-3340-1</v>
      </c>
      <c r="F76" s="208">
        <v>1015780</v>
      </c>
      <c r="G76" s="209">
        <f>VLOOKUP(F76,'Price Sheet'!$A:$C,3,FALSE)</f>
        <v>44.62</v>
      </c>
      <c r="H76" s="209"/>
      <c r="I76" s="112">
        <f t="shared" si="2"/>
        <v>44.62</v>
      </c>
      <c r="J76" s="112">
        <f t="shared" si="1"/>
        <v>0</v>
      </c>
      <c r="K76" s="202" t="str">
        <f>IFERROR(INDEX('Terms and Lists'!$M$1:$M$15,MATCH('Tiered Cart Pricing Formulas'!F76,'Terms and Lists'!$K$1:$K$14,0)),"")</f>
        <v/>
      </c>
      <c r="L76" s="45" t="str">
        <f>VLOOKUP(F76,'Drug Portfolio Master'!$A:$Y,2,FALSE)</f>
        <v>ACTIVE</v>
      </c>
      <c r="M76" s="46"/>
      <c r="N76" s="46"/>
    </row>
    <row r="77" spans="1:14" ht="15" customHeight="1" x14ac:dyDescent="0.3">
      <c r="A77" s="213">
        <f>INDEX('McKesson Formulary Calculator'!$A$12:$A$482,MATCH(F77,'McKesson Formulary Calculator'!$F$12:$F$482,0))</f>
        <v>0</v>
      </c>
      <c r="B77" s="205" t="str">
        <f>VLOOKUP(F77,'Drug Portfolio Master'!$A:$Y,4,FALSE)</f>
        <v>ATROPINE SULFATE INJECTION, USP 1mg/mL 1mL VIAL</v>
      </c>
      <c r="C77" s="206" t="str">
        <f>IF(VLOOKUP(F77,'Drug Portfolio Master'!$A:$Y,5,FALSE)=0,"n/a",VLOOKUP(F77,'Drug Portfolio Master'!$A:$Y,5,FALSE))</f>
        <v>1mg/mL</v>
      </c>
      <c r="D77" s="207" t="str">
        <f>VLOOKUP(F77,'Drug Portfolio Master'!$A:$Y,6,FALSE)</f>
        <v>1mL</v>
      </c>
      <c r="E77" s="207" t="str">
        <f>VLOOKUP(F77,'Drug Portfolio Master'!$A:$Y,3,FALSE)</f>
        <v>0517-1010-25</v>
      </c>
      <c r="F77" s="208">
        <v>1014570</v>
      </c>
      <c r="G77" s="209">
        <f>VLOOKUP(F77,'Price Sheet'!$A:$C,3,FALSE)</f>
        <v>49.95</v>
      </c>
      <c r="H77" s="209"/>
      <c r="I77" s="112">
        <f t="shared" si="2"/>
        <v>49.95</v>
      </c>
      <c r="J77" s="112">
        <f t="shared" si="1"/>
        <v>0</v>
      </c>
      <c r="K77" s="202" t="str">
        <f>IFERROR(INDEX('Terms and Lists'!$M$1:$M$15,MATCH('Tiered Cart Pricing Formulas'!F77,'Terms and Lists'!$K$1:$K$14,0)),"")</f>
        <v/>
      </c>
      <c r="L77" s="45" t="str">
        <f>VLOOKUP(F77,'Drug Portfolio Master'!$A:$Y,2,FALSE)</f>
        <v>ACTIVE</v>
      </c>
      <c r="M77" s="45"/>
      <c r="N77" s="45"/>
    </row>
    <row r="78" spans="1:14" s="154" customFormat="1" ht="15" customHeight="1" x14ac:dyDescent="0.3">
      <c r="A78" s="213">
        <f>INDEX('McKesson Formulary Calculator'!$A$12:$A$482,MATCH(F78,'McKesson Formulary Calculator'!$F$12:$F$482,0))</f>
        <v>0</v>
      </c>
      <c r="B78" s="205" t="str">
        <f>VLOOKUP(F78,'Drug Portfolio Master'!$A:$Y,4,FALSE)</f>
        <v>ATROPINE SULFATE INJECTION, USP 8mg/20mL (0.4mg/mL) 20mL VIAL</v>
      </c>
      <c r="C78" s="206" t="str">
        <f>IF(VLOOKUP(F78,'Drug Portfolio Master'!$A:$Y,5,FALSE)=0,"n/a",VLOOKUP(F78,'Drug Portfolio Master'!$A:$Y,5,FALSE))</f>
        <v>0.4 mg/mL</v>
      </c>
      <c r="D78" s="207" t="str">
        <f>VLOOKUP(F78,'Drug Portfolio Master'!$A:$Y,6,FALSE)</f>
        <v>20mL</v>
      </c>
      <c r="E78" s="207" t="str">
        <f>VLOOKUP(F78,'Drug Portfolio Master'!$A:$Y,3,FALSE)</f>
        <v>0641-6251-10</v>
      </c>
      <c r="F78" s="208">
        <v>1019420</v>
      </c>
      <c r="G78" s="209">
        <f>VLOOKUP(F78,'Price Sheet'!$A:$C,3,FALSE)</f>
        <v>61.02</v>
      </c>
      <c r="H78" s="209"/>
      <c r="I78" s="112">
        <f t="shared" si="2"/>
        <v>61.02</v>
      </c>
      <c r="J78" s="112">
        <f t="shared" si="1"/>
        <v>0</v>
      </c>
      <c r="K78" s="202" t="str">
        <f>IFERROR(INDEX('Terms and Lists'!$M$1:$M$15,MATCH('Tiered Cart Pricing Formulas'!F78,'Terms and Lists'!$K$1:$K$14,0)),"")</f>
        <v/>
      </c>
      <c r="L78" s="45" t="str">
        <f>VLOOKUP(F78,'Drug Portfolio Master'!$A:$Y,2,FALSE)</f>
        <v>ACTIVE</v>
      </c>
      <c r="M78" s="153"/>
      <c r="N78" s="153"/>
    </row>
    <row r="79" spans="1:14" s="123" customFormat="1" ht="15" customHeight="1" x14ac:dyDescent="0.3">
      <c r="A79" s="213">
        <f>INDEX('McKesson Formulary Calculator'!$A$12:$A$482,MATCH(F79,'McKesson Formulary Calculator'!$F$12:$F$482,0))</f>
        <v>0</v>
      </c>
      <c r="B79" s="205" t="str">
        <f>VLOOKUP(F79,'Drug Portfolio Master'!$A:$Y,4,FALSE)</f>
        <v>AUVI-Q(R) EPINEPHRINE INJECTION, USP 0.15mg AUTO INJECTOR</v>
      </c>
      <c r="C79" s="206" t="str">
        <f>IF(VLOOKUP(F79,'Drug Portfolio Master'!$A:$Y,5,FALSE)=0,"n/a",VLOOKUP(F79,'Drug Portfolio Master'!$A:$Y,5,FALSE))</f>
        <v>.15mg</v>
      </c>
      <c r="D79" s="207" t="str">
        <f>VLOOKUP(F79,'Drug Portfolio Master'!$A:$Y,6,FALSE)</f>
        <v>0.76mL</v>
      </c>
      <c r="E79" s="207" t="str">
        <f>VLOOKUP(F79,'Drug Portfolio Master'!$A:$Y,3,FALSE)</f>
        <v>60842-022-01</v>
      </c>
      <c r="F79" s="208">
        <v>1009780</v>
      </c>
      <c r="G79" s="209">
        <f>VLOOKUP(F79,'Price Sheet'!$A:$C,3,FALSE)</f>
        <v>318.99</v>
      </c>
      <c r="H79" s="209"/>
      <c r="I79" s="112">
        <f t="shared" si="2"/>
        <v>318.99</v>
      </c>
      <c r="J79" s="112">
        <f t="shared" si="1"/>
        <v>0</v>
      </c>
      <c r="K79" s="202" t="str">
        <f>IFERROR(INDEX('Terms and Lists'!$M$1:$M$15,MATCH('Tiered Cart Pricing Formulas'!F79,'Terms and Lists'!$K$1:$K$14,0)),"")</f>
        <v/>
      </c>
      <c r="L79" s="45" t="str">
        <f>VLOOKUP(F79,'Drug Portfolio Master'!$A:$Y,2,FALSE)</f>
        <v>RESTRICTED</v>
      </c>
    </row>
    <row r="80" spans="1:14" ht="15" customHeight="1" x14ac:dyDescent="0.3">
      <c r="A80" s="213">
        <f>INDEX('McKesson Formulary Calculator'!$A$12:$A$482,MATCH(F80,'McKesson Formulary Calculator'!$F$12:$F$482,0))</f>
        <v>0</v>
      </c>
      <c r="B80" s="205" t="str">
        <f>VLOOKUP(F80,'Drug Portfolio Master'!$A:$Y,4,FALSE)</f>
        <v>AUVI-Q(R) EPINEPHRINE INJECTION, USP 0.1mg AUTO-INJECTOR</v>
      </c>
      <c r="C80" s="206" t="str">
        <f>IF(VLOOKUP(F80,'Drug Portfolio Master'!$A:$Y,5,FALSE)=0,"n/a",VLOOKUP(F80,'Drug Portfolio Master'!$A:$Y,5,FALSE))</f>
        <v>0.1mg</v>
      </c>
      <c r="D80" s="207" t="str">
        <f>VLOOKUP(F80,'Drug Portfolio Master'!$A:$Y,6,FALSE)</f>
        <v>0.76mL</v>
      </c>
      <c r="E80" s="207" t="str">
        <f>VLOOKUP(F80,'Drug Portfolio Master'!$A:$Y,3,FALSE)</f>
        <v>60842-021-01</v>
      </c>
      <c r="F80" s="208">
        <v>1015370</v>
      </c>
      <c r="G80" s="209">
        <f>VLOOKUP(F80,'Price Sheet'!$A:$C,3,FALSE)</f>
        <v>318.99</v>
      </c>
      <c r="H80" s="209"/>
      <c r="I80" s="112">
        <f t="shared" si="2"/>
        <v>318.99</v>
      </c>
      <c r="J80" s="112">
        <f t="shared" si="1"/>
        <v>0</v>
      </c>
      <c r="K80" s="202" t="str">
        <f>IFERROR(INDEX('Terms and Lists'!$M$1:$M$15,MATCH('Tiered Cart Pricing Formulas'!F80,'Terms and Lists'!$K$1:$K$14,0)),"")</f>
        <v/>
      </c>
      <c r="L80" s="45" t="str">
        <f>VLOOKUP(F80,'Drug Portfolio Master'!$A:$Y,2,FALSE)</f>
        <v>RESTRICTED</v>
      </c>
      <c r="M80" s="45"/>
      <c r="N80" s="45"/>
    </row>
    <row r="81" spans="1:14" ht="15" customHeight="1" x14ac:dyDescent="0.3">
      <c r="A81" s="213">
        <f>INDEX('McKesson Formulary Calculator'!$A$12:$A$482,MATCH(F81,'McKesson Formulary Calculator'!$F$12:$F$482,0))</f>
        <v>0</v>
      </c>
      <c r="B81" s="205" t="str">
        <f>VLOOKUP(F81,'Drug Portfolio Master'!$A:$Y,4,FALSE)</f>
        <v>AUVI-Q(R) EPINEPHRINE INJECTION, USP 0.3mg AUTO INJECTOR</v>
      </c>
      <c r="C81" s="206" t="str">
        <f>IF(VLOOKUP(F81,'Drug Portfolio Master'!$A:$Y,5,FALSE)=0,"n/a",VLOOKUP(F81,'Drug Portfolio Master'!$A:$Y,5,FALSE))</f>
        <v>.3mg</v>
      </c>
      <c r="D81" s="207" t="str">
        <f>VLOOKUP(F81,'Drug Portfolio Master'!$A:$Y,6,FALSE)</f>
        <v>0.76mL</v>
      </c>
      <c r="E81" s="207" t="str">
        <f>VLOOKUP(F81,'Drug Portfolio Master'!$A:$Y,3,FALSE)</f>
        <v>60842-023-01</v>
      </c>
      <c r="F81" s="208">
        <v>1009770</v>
      </c>
      <c r="G81" s="209">
        <f>VLOOKUP(F81,'Price Sheet'!$A:$C,3,FALSE)</f>
        <v>318.99</v>
      </c>
      <c r="H81" s="209"/>
      <c r="I81" s="112">
        <f t="shared" si="2"/>
        <v>318.99</v>
      </c>
      <c r="J81" s="112">
        <f t="shared" si="1"/>
        <v>0</v>
      </c>
      <c r="K81" s="202" t="str">
        <f>IFERROR(INDEX('Terms and Lists'!$M$1:$M$15,MATCH('Tiered Cart Pricing Formulas'!F81,'Terms and Lists'!$K$1:$K$14,0)),"")</f>
        <v/>
      </c>
      <c r="L81" s="45" t="str">
        <f>VLOOKUP(F81,'Drug Portfolio Master'!$A:$Y,2,FALSE)</f>
        <v>RESTRICTED</v>
      </c>
      <c r="M81" s="45"/>
      <c r="N81" s="45"/>
    </row>
    <row r="82" spans="1:14" ht="15" customHeight="1" x14ac:dyDescent="0.3">
      <c r="A82" s="213">
        <f>INDEX('McKesson Formulary Calculator'!$A$12:$A$482,MATCH(F82,'McKesson Formulary Calculator'!$F$12:$F$482,0))</f>
        <v>0</v>
      </c>
      <c r="B82" s="205" t="str">
        <f>VLOOKUP(F82,'Drug Portfolio Master'!$A:$Y,4,FALSE)</f>
        <v>CALCIUM GLUCONATE INJECTION, USP 10% 1,000 mg per 10mL  (100mg/mL) 10mL VIAL</v>
      </c>
      <c r="C82" s="206" t="str">
        <f>IF(VLOOKUP(F82,'Drug Portfolio Master'!$A:$Y,5,FALSE)=0,"n/a",VLOOKUP(F82,'Drug Portfolio Master'!$A:$Y,5,FALSE))</f>
        <v>100mg/mL</v>
      </c>
      <c r="D82" s="207" t="str">
        <f>VLOOKUP(F82,'Drug Portfolio Master'!$A:$Y,6,FALSE)</f>
        <v>10mL</v>
      </c>
      <c r="E82" s="207" t="str">
        <f>VLOOKUP(F82,'Drug Portfolio Master'!$A:$Y,3,FALSE)</f>
        <v>63323-360-19</v>
      </c>
      <c r="F82" s="208">
        <v>1009700</v>
      </c>
      <c r="G82" s="209">
        <f>VLOOKUP(F82,'Price Sheet'!$A:$C,3,FALSE)</f>
        <v>39.36</v>
      </c>
      <c r="H82" s="209"/>
      <c r="I82" s="112">
        <f t="shared" si="2"/>
        <v>39.36</v>
      </c>
      <c r="J82" s="112">
        <f t="shared" si="1"/>
        <v>0</v>
      </c>
      <c r="K82" s="202" t="str">
        <f>IFERROR(INDEX('Terms and Lists'!$M$1:$M$15,MATCH('Tiered Cart Pricing Formulas'!F82,'Terms and Lists'!$K$1:$K$14,0)),"")</f>
        <v/>
      </c>
      <c r="L82" s="45" t="str">
        <f>VLOOKUP(F82,'Drug Portfolio Master'!$A:$Y,2,FALSE)</f>
        <v>ACTIVE</v>
      </c>
      <c r="M82" s="45"/>
      <c r="N82" s="45"/>
    </row>
    <row r="83" spans="1:14" ht="15" customHeight="1" x14ac:dyDescent="0.3">
      <c r="A83" s="213">
        <f>INDEX('McKesson Formulary Calculator'!$A$12:$A$482,MATCH(F83,'McKesson Formulary Calculator'!$F$12:$F$482,0))</f>
        <v>0</v>
      </c>
      <c r="B83" s="205" t="str">
        <f>VLOOKUP(F83,'Drug Portfolio Master'!$A:$Y,4,FALSE)</f>
        <v>CHLORAPREP® SINGLE SWABSTICK 1.75mL</v>
      </c>
      <c r="C83" s="206" t="str">
        <f>IF(VLOOKUP(F83,'Drug Portfolio Master'!$A:$Y,5,FALSE)=0,"n/a",VLOOKUP(F83,'Drug Portfolio Master'!$A:$Y,5,FALSE))</f>
        <v>1.75mL</v>
      </c>
      <c r="D83" s="207" t="str">
        <f>VLOOKUP(F83,'Drug Portfolio Master'!$A:$Y,6,FALSE)</f>
        <v>Swabstick</v>
      </c>
      <c r="E83" s="207" t="str">
        <f>VLOOKUP(F83,'Drug Portfolio Master'!$A:$Y,3,FALSE)</f>
        <v>54365-400-07</v>
      </c>
      <c r="F83" s="208">
        <v>1000810</v>
      </c>
      <c r="G83" s="209">
        <f>VLOOKUP(F83,'Price Sheet'!$A:$C,3,FALSE)</f>
        <v>6.15</v>
      </c>
      <c r="H83" s="209"/>
      <c r="I83" s="112">
        <f t="shared" si="2"/>
        <v>6.15</v>
      </c>
      <c r="J83" s="112">
        <f t="shared" si="1"/>
        <v>0</v>
      </c>
      <c r="K83" s="202" t="str">
        <f>IFERROR(INDEX('Terms and Lists'!$M$1:$M$15,MATCH('Tiered Cart Pricing Formulas'!F83,'Terms and Lists'!$K$1:$K$14,0)),"")</f>
        <v/>
      </c>
      <c r="L83" s="45" t="str">
        <f>VLOOKUP(F83,'Drug Portfolio Master'!$A:$Y,2,FALSE)</f>
        <v>ACTIVE</v>
      </c>
      <c r="M83" s="45"/>
      <c r="N83" s="45"/>
    </row>
    <row r="84" spans="1:14" ht="15" customHeight="1" x14ac:dyDescent="0.3">
      <c r="A84" s="213">
        <f>INDEX('McKesson Formulary Calculator'!$A$12:$A$482,MATCH(F84,'McKesson Formulary Calculator'!$F$12:$F$482,0))</f>
        <v>0</v>
      </c>
      <c r="B84" s="205" t="str">
        <f>VLOOKUP(F84,'Drug Portfolio Master'!$A:$Y,4,FALSE)</f>
        <v>DEXAMETHASONE SODIUM PHOSPHATE INJECTION, USP 10mg/mL 1mL VIAL</v>
      </c>
      <c r="C84" s="206" t="str">
        <f>IF(VLOOKUP(F84,'Drug Portfolio Master'!$A:$Y,5,FALSE)=0,"n/a",VLOOKUP(F84,'Drug Portfolio Master'!$A:$Y,5,FALSE))</f>
        <v>10mg/mL</v>
      </c>
      <c r="D84" s="207" t="str">
        <f>VLOOKUP(F84,'Drug Portfolio Master'!$A:$Y,6,FALSE)</f>
        <v>2mL</v>
      </c>
      <c r="E84" s="207" t="str">
        <f>VLOOKUP(F84,'Drug Portfolio Master'!$A:$Y,3,FALSE)</f>
        <v>0641-0367-25</v>
      </c>
      <c r="F84" s="208">
        <v>1010160</v>
      </c>
      <c r="G84" s="209">
        <f>VLOOKUP(F84,'Price Sheet'!$A:$C,3,FALSE)</f>
        <v>8.99</v>
      </c>
      <c r="H84" s="209"/>
      <c r="I84" s="112">
        <f t="shared" si="2"/>
        <v>8.99</v>
      </c>
      <c r="J84" s="112">
        <f t="shared" si="1"/>
        <v>0</v>
      </c>
      <c r="K84" s="202" t="str">
        <f>IFERROR(INDEX('Terms and Lists'!$M$1:$M$15,MATCH('Tiered Cart Pricing Formulas'!F84,'Terms and Lists'!$K$1:$K$14,0)),"")</f>
        <v/>
      </c>
      <c r="L84" s="45" t="str">
        <f>VLOOKUP(F84,'Drug Portfolio Master'!$A:$Y,2,FALSE)</f>
        <v>ACTIVE</v>
      </c>
      <c r="M84" s="45"/>
      <c r="N84" s="45"/>
    </row>
    <row r="85" spans="1:14" ht="15" customHeight="1" x14ac:dyDescent="0.3">
      <c r="A85" s="213">
        <f>INDEX('McKesson Formulary Calculator'!$A$12:$A$482,MATCH(F85,'McKesson Formulary Calculator'!$F$12:$F$482,0))</f>
        <v>0</v>
      </c>
      <c r="B85" s="205" t="str">
        <f>VLOOKUP(F85,'Drug Portfolio Master'!$A:$Y,4,FALSE)</f>
        <v>DEXAMETHASONE SODIUM PHOSPHATE INJECTION, USP 20mg/5mL (4mg/mL) VIAL</v>
      </c>
      <c r="C85" s="206" t="str">
        <f>IF(VLOOKUP(F85,'Drug Portfolio Master'!$A:$Y,5,FALSE)=0,"n/a",VLOOKUP(F85,'Drug Portfolio Master'!$A:$Y,5,FALSE))</f>
        <v>20mg/5mL (4mg/mL)</v>
      </c>
      <c r="D85" s="207" t="str">
        <f>VLOOKUP(F85,'Drug Portfolio Master'!$A:$Y,6,FALSE)</f>
        <v>5mL</v>
      </c>
      <c r="E85" s="207" t="str">
        <f>VLOOKUP(F85,'Drug Portfolio Master'!$A:$Y,3,FALSE)</f>
        <v>0641-6146-25</v>
      </c>
      <c r="F85" s="208">
        <v>1008070</v>
      </c>
      <c r="G85" s="209">
        <f>VLOOKUP(F85,'Price Sheet'!$A:$C,3,FALSE)</f>
        <v>4</v>
      </c>
      <c r="H85" s="209"/>
      <c r="I85" s="112">
        <f t="shared" si="2"/>
        <v>4</v>
      </c>
      <c r="J85" s="112">
        <f t="shared" si="1"/>
        <v>0</v>
      </c>
      <c r="K85" s="202" t="str">
        <f>IFERROR(INDEX('Terms and Lists'!$M$1:$M$15,MATCH('Tiered Cart Pricing Formulas'!F85,'Terms and Lists'!$K$1:$K$14,0)),"")</f>
        <v/>
      </c>
      <c r="L85" s="45" t="str">
        <f>VLOOKUP(F85,'Drug Portfolio Master'!$A:$Y,2,FALSE)</f>
        <v>ACTIVE</v>
      </c>
      <c r="M85" s="45"/>
      <c r="N85" s="45"/>
    </row>
    <row r="86" spans="1:14" ht="15" customHeight="1" x14ac:dyDescent="0.3">
      <c r="A86" s="213">
        <f>INDEX('McKesson Formulary Calculator'!$A$12:$A$482,MATCH(F86,'McKesson Formulary Calculator'!$F$12:$F$482,0))</f>
        <v>0</v>
      </c>
      <c r="B86" s="205" t="str">
        <f>VLOOKUP(F86,'Drug Portfolio Master'!$A:$Y,4,FALSE)</f>
        <v>DIGOXIN INJECTION, USP 500mcg/2mL 0.5/2mL (250mcg/mL) AMP</v>
      </c>
      <c r="C86" s="206" t="str">
        <f>IF(VLOOKUP(F86,'Drug Portfolio Master'!$A:$Y,5,FALSE)=0,"n/a",VLOOKUP(F86,'Drug Portfolio Master'!$A:$Y,5,FALSE))</f>
        <v>500mcg/2mL 0.5/2mL (250mcg/mL)</v>
      </c>
      <c r="D86" s="207" t="str">
        <f>VLOOKUP(F86,'Drug Portfolio Master'!$A:$Y,6,FALSE)</f>
        <v>2mL</v>
      </c>
      <c r="E86" s="207" t="str">
        <f>VLOOKUP(F86,'Drug Portfolio Master'!$A:$Y,3,FALSE)</f>
        <v>0641-1410-35</v>
      </c>
      <c r="F86" s="208">
        <v>1000180</v>
      </c>
      <c r="G86" s="209">
        <f>VLOOKUP(F86,'Price Sheet'!$A:$C,3,FALSE)</f>
        <v>17.600000000000001</v>
      </c>
      <c r="H86" s="209"/>
      <c r="I86" s="112">
        <f t="shared" si="2"/>
        <v>17.600000000000001</v>
      </c>
      <c r="J86" s="112">
        <f t="shared" si="1"/>
        <v>0</v>
      </c>
      <c r="K86" s="202" t="str">
        <f>IFERROR(INDEX('Terms and Lists'!$M$1:$M$15,MATCH('Tiered Cart Pricing Formulas'!F86,'Terms and Lists'!$K$1:$K$14,0)),"")</f>
        <v/>
      </c>
      <c r="L86" s="45" t="str">
        <f>VLOOKUP(F86,'Drug Portfolio Master'!$A:$Y,2,FALSE)</f>
        <v>ACTIVE</v>
      </c>
      <c r="M86" s="45"/>
      <c r="N86" s="45"/>
    </row>
    <row r="87" spans="1:14" ht="15" customHeight="1" x14ac:dyDescent="0.3">
      <c r="A87" s="213">
        <f>INDEX('McKesson Formulary Calculator'!$A$12:$A$482,MATCH(F87,'McKesson Formulary Calculator'!$F$12:$F$482,0))</f>
        <v>0</v>
      </c>
      <c r="B87" s="205" t="str">
        <f>VLOOKUP(F87,'Drug Portfolio Master'!$A:$Y,4,FALSE)</f>
        <v>DILTIAZEM HCI FOR INJECTION 100mg/VIAL DILTIAZEM HCl VIAL</v>
      </c>
      <c r="C87" s="206" t="str">
        <f>IF(VLOOKUP(F87,'Drug Portfolio Master'!$A:$Y,5,FALSE)=0,"n/a",VLOOKUP(F87,'Drug Portfolio Master'!$A:$Y,5,FALSE))</f>
        <v>100mg/1</v>
      </c>
      <c r="D87" s="207" t="str">
        <f>VLOOKUP(F87,'Drug Portfolio Master'!$A:$Y,6,FALSE)</f>
        <v>15mL</v>
      </c>
      <c r="E87" s="207" t="str">
        <f>VLOOKUP(F87,'Drug Portfolio Master'!$A:$Y,3,FALSE)</f>
        <v>0409-4350-03</v>
      </c>
      <c r="F87" s="208">
        <v>1012770</v>
      </c>
      <c r="G87" s="209">
        <f>VLOOKUP(F87,'Price Sheet'!$A:$C,3,FALSE)</f>
        <v>29.99</v>
      </c>
      <c r="H87" s="209"/>
      <c r="I87" s="112">
        <f t="shared" si="2"/>
        <v>29.99</v>
      </c>
      <c r="J87" s="112">
        <f t="shared" si="1"/>
        <v>0</v>
      </c>
      <c r="K87" s="202" t="str">
        <f>IFERROR(INDEX('Terms and Lists'!$M$1:$M$15,MATCH('Tiered Cart Pricing Formulas'!F87,'Terms and Lists'!$K$1:$K$14,0)),"")</f>
        <v/>
      </c>
      <c r="L87" s="45" t="str">
        <f>VLOOKUP(F87,'Drug Portfolio Master'!$A:$Y,2,FALSE)</f>
        <v>ACTIVE</v>
      </c>
      <c r="M87" s="45"/>
      <c r="N87" s="45"/>
    </row>
    <row r="88" spans="1:14" ht="15" customHeight="1" x14ac:dyDescent="0.3">
      <c r="A88" s="213">
        <f>INDEX('McKesson Formulary Calculator'!$A$12:$A$482,MATCH(F88,'McKesson Formulary Calculator'!$F$12:$F$482,0))</f>
        <v>0</v>
      </c>
      <c r="B88" s="205" t="str">
        <f>VLOOKUP(F88,'Drug Portfolio Master'!$A:$Y,4,FALSE)</f>
        <v>DILTIAZEM HCI INJECTION 25mg/5mL (5 mg/mL) 5mL VIAL</v>
      </c>
      <c r="C88" s="206" t="str">
        <f>IF(VLOOKUP(F88,'Drug Portfolio Master'!$A:$Y,5,FALSE)=0,"n/a",VLOOKUP(F88,'Drug Portfolio Master'!$A:$Y,5,FALSE))</f>
        <v>25mg/5mL (5 mg/mL</v>
      </c>
      <c r="D88" s="207" t="str">
        <f>VLOOKUP(F88,'Drug Portfolio Master'!$A:$Y,6,FALSE)</f>
        <v>5mL</v>
      </c>
      <c r="E88" s="207" t="str">
        <f>VLOOKUP(F88,'Drug Portfolio Master'!$A:$Y,3,FALSE)</f>
        <v>0641-6013-10</v>
      </c>
      <c r="F88" s="208">
        <v>1010080</v>
      </c>
      <c r="G88" s="209">
        <f>VLOOKUP(F88,'Price Sheet'!$A:$C,3,FALSE)</f>
        <v>13.42</v>
      </c>
      <c r="H88" s="209"/>
      <c r="I88" s="112">
        <f t="shared" si="2"/>
        <v>13.42</v>
      </c>
      <c r="J88" s="112">
        <f t="shared" si="1"/>
        <v>0</v>
      </c>
      <c r="K88" s="202" t="str">
        <f>IFERROR(INDEX('Terms and Lists'!$M$1:$M$15,MATCH('Tiered Cart Pricing Formulas'!F88,'Terms and Lists'!$K$1:$K$14,0)),"")</f>
        <v/>
      </c>
      <c r="L88" s="45" t="str">
        <f>VLOOKUP(F88,'Drug Portfolio Master'!$A:$Y,2,FALSE)</f>
        <v>ACTIVE</v>
      </c>
      <c r="M88" s="45"/>
      <c r="N88" s="45"/>
    </row>
    <row r="89" spans="1:14" s="154" customFormat="1" ht="15" customHeight="1" x14ac:dyDescent="0.3">
      <c r="A89" s="213">
        <f>INDEX('McKesson Formulary Calculator'!$A$12:$A$482,MATCH(F89,'McKesson Formulary Calculator'!$F$12:$F$482,0))</f>
        <v>0</v>
      </c>
      <c r="B89" s="205" t="str">
        <f>VLOOKUP(F89,'Drug Portfolio Master'!$A:$Y,4,FALSE)</f>
        <v>DIPHENHYDRAMINE HCI 25mg CAPSULE (2 PACK)</v>
      </c>
      <c r="C89" s="206" t="str">
        <f>IF(VLOOKUP(F89,'Drug Portfolio Master'!$A:$Y,5,FALSE)=0,"n/a",VLOOKUP(F89,'Drug Portfolio Master'!$A:$Y,5,FALSE))</f>
        <v>25mg</v>
      </c>
      <c r="D89" s="207" t="str">
        <f>VLOOKUP(F89,'Drug Portfolio Master'!$A:$Y,6,FALSE)</f>
        <v>1 capsule</v>
      </c>
      <c r="E89" s="207" t="str">
        <f>VLOOKUP(F89,'Drug Portfolio Master'!$A:$Y,3,FALSE)</f>
        <v>0904-5306-61</v>
      </c>
      <c r="F89" s="208">
        <v>1000730</v>
      </c>
      <c r="G89" s="209">
        <f>VLOOKUP(F89,'Price Sheet'!$A:$C,3,FALSE)</f>
        <v>5.4</v>
      </c>
      <c r="H89" s="209"/>
      <c r="I89" s="112">
        <f t="shared" si="2"/>
        <v>5.4</v>
      </c>
      <c r="J89" s="112">
        <f t="shared" si="1"/>
        <v>0</v>
      </c>
      <c r="K89" s="202" t="str">
        <f>IFERROR(INDEX('Terms and Lists'!$M$1:$M$15,MATCH('Tiered Cart Pricing Formulas'!F89,'Terms and Lists'!$K$1:$K$14,0)),"")</f>
        <v/>
      </c>
      <c r="L89" s="45" t="str">
        <f>VLOOKUP(F89,'Drug Portfolio Master'!$A:$Y,2,FALSE)</f>
        <v>ACTIVE</v>
      </c>
      <c r="M89" s="153"/>
      <c r="N89" s="153"/>
    </row>
    <row r="90" spans="1:14" ht="15" customHeight="1" x14ac:dyDescent="0.3">
      <c r="A90" s="213">
        <f>INDEX('McKesson Formulary Calculator'!$A$12:$A$482,MATCH(F90,'McKesson Formulary Calculator'!$F$12:$F$482,0))</f>
        <v>0</v>
      </c>
      <c r="B90" s="205" t="str">
        <f>VLOOKUP(F90,'Drug Portfolio Master'!$A:$Y,4,FALSE)</f>
        <v>DIPHENHYDRAMINE HCI INJECTION, USP 50mg/mL 1mL VIAL</v>
      </c>
      <c r="C90" s="206" t="str">
        <f>IF(VLOOKUP(F90,'Drug Portfolio Master'!$A:$Y,5,FALSE)=0,"n/a",VLOOKUP(F90,'Drug Portfolio Master'!$A:$Y,5,FALSE))</f>
        <v>50mg/mL</v>
      </c>
      <c r="D90" s="207" t="str">
        <f>VLOOKUP(F90,'Drug Portfolio Master'!$A:$Y,6,FALSE)</f>
        <v>1mL</v>
      </c>
      <c r="E90" s="207" t="str">
        <f>VLOOKUP(F90,'Drug Portfolio Master'!$A:$Y,3,FALSE)</f>
        <v>0641-0376-25</v>
      </c>
      <c r="F90" s="208">
        <v>1000200</v>
      </c>
      <c r="G90" s="209">
        <f>VLOOKUP(F90,'Price Sheet'!$A:$C,3,FALSE)</f>
        <v>21.49</v>
      </c>
      <c r="H90" s="209"/>
      <c r="I90" s="112">
        <f t="shared" si="2"/>
        <v>21.49</v>
      </c>
      <c r="J90" s="112">
        <f t="shared" si="1"/>
        <v>0</v>
      </c>
      <c r="K90" s="202" t="str">
        <f>IFERROR(INDEX('Terms and Lists'!$M$1:$M$15,MATCH('Tiered Cart Pricing Formulas'!F90,'Terms and Lists'!$K$1:$K$14,0)),"")</f>
        <v/>
      </c>
      <c r="L90" s="45" t="str">
        <f>VLOOKUP(F90,'Drug Portfolio Master'!$A:$Y,2,FALSE)</f>
        <v>ACTIVE</v>
      </c>
      <c r="M90" s="45"/>
      <c r="N90" s="45"/>
    </row>
    <row r="91" spans="1:14" ht="15" customHeight="1" x14ac:dyDescent="0.3">
      <c r="A91" s="213">
        <f>INDEX('McKesson Formulary Calculator'!$A$12:$A$482,MATCH(F91,'McKesson Formulary Calculator'!$F$12:$F$482,0))</f>
        <v>0</v>
      </c>
      <c r="B91" s="205" t="str">
        <f>VLOOKUP(F91,'Drug Portfolio Master'!$A:$Y,4,FALSE)</f>
        <v>DOBUTAMINE IN 5% DEXTROSE INJECTION, USP 500mg 250mL BAG</v>
      </c>
      <c r="C91" s="206" t="str">
        <f>IF(VLOOKUP(F91,'Drug Portfolio Master'!$A:$Y,5,FALSE)=0,"n/a",VLOOKUP(F91,'Drug Portfolio Master'!$A:$Y,5,FALSE))</f>
        <v>2,000mcg/mL</v>
      </c>
      <c r="D91" s="207" t="str">
        <f>VLOOKUP(F91,'Drug Portfolio Master'!$A:$Y,6,FALSE)</f>
        <v>250mL</v>
      </c>
      <c r="E91" s="207" t="str">
        <f>VLOOKUP(F91,'Drug Portfolio Master'!$A:$Y,3,FALSE)</f>
        <v>0409-2347-32</v>
      </c>
      <c r="F91" s="208">
        <v>1010010</v>
      </c>
      <c r="G91" s="209">
        <f>VLOOKUP(F91,'Price Sheet'!$A:$C,3,FALSE)</f>
        <v>25.15</v>
      </c>
      <c r="H91" s="209"/>
      <c r="I91" s="112">
        <f t="shared" ref="I91:I105" si="3">H91+G91</f>
        <v>25.15</v>
      </c>
      <c r="J91" s="112">
        <f t="shared" ref="J91:J146" si="4">IFERROR(I91*A91,"")</f>
        <v>0</v>
      </c>
      <c r="K91" s="202" t="str">
        <f>IFERROR(INDEX('Terms and Lists'!$M$1:$M$15,MATCH('Tiered Cart Pricing Formulas'!F91,'Terms and Lists'!$K$1:$K$14,0)),"")</f>
        <v/>
      </c>
      <c r="L91" s="45" t="str">
        <f>VLOOKUP(F91,'Drug Portfolio Master'!$A:$Y,2,FALSE)</f>
        <v>ACTIVE</v>
      </c>
      <c r="M91" s="45"/>
      <c r="N91" s="45"/>
    </row>
    <row r="92" spans="1:14" ht="15" customHeight="1" x14ac:dyDescent="0.3">
      <c r="A92" s="213">
        <f>INDEX('McKesson Formulary Calculator'!$A$12:$A$482,MATCH(F92,'McKesson Formulary Calculator'!$F$12:$F$482,0))</f>
        <v>0</v>
      </c>
      <c r="B92" s="205" t="str">
        <f>VLOOKUP(F92,'Drug Portfolio Master'!$A:$Y,4,FALSE)</f>
        <v>DOBUTAMINE INJECTION, USP 250mg PER 20mL VIAL</v>
      </c>
      <c r="C92" s="206" t="str">
        <f>IF(VLOOKUP(F92,'Drug Portfolio Master'!$A:$Y,5,FALSE)=0,"n/a",VLOOKUP(F92,'Drug Portfolio Master'!$A:$Y,5,FALSE))</f>
        <v>250mg PER 20mL</v>
      </c>
      <c r="D92" s="207" t="str">
        <f>VLOOKUP(F92,'Drug Portfolio Master'!$A:$Y,6,FALSE)</f>
        <v>20mL</v>
      </c>
      <c r="E92" s="207" t="str">
        <f>VLOOKUP(F92,'Drug Portfolio Master'!$A:$Y,3,FALSE)</f>
        <v>0409-2344-02</v>
      </c>
      <c r="F92" s="208">
        <v>1010100</v>
      </c>
      <c r="G92" s="209">
        <f>VLOOKUP(F92,'Price Sheet'!$A:$C,3,FALSE)</f>
        <v>21.8</v>
      </c>
      <c r="H92" s="209"/>
      <c r="I92" s="112">
        <f t="shared" si="3"/>
        <v>21.8</v>
      </c>
      <c r="J92" s="112">
        <f t="shared" si="4"/>
        <v>0</v>
      </c>
      <c r="K92" s="202" t="str">
        <f>IFERROR(INDEX('Terms and Lists'!$M$1:$M$15,MATCH('Tiered Cart Pricing Formulas'!F92,'Terms and Lists'!$K$1:$K$14,0)),"")</f>
        <v/>
      </c>
      <c r="L92" s="45" t="str">
        <f>VLOOKUP(F92,'Drug Portfolio Master'!$A:$Y,2,FALSE)</f>
        <v>ACTIVE</v>
      </c>
      <c r="M92" s="45"/>
      <c r="N92" s="45"/>
    </row>
    <row r="93" spans="1:14" ht="15" customHeight="1" x14ac:dyDescent="0.3">
      <c r="A93" s="213">
        <f>INDEX('McKesson Formulary Calculator'!$A$12:$A$482,MATCH(F93,'McKesson Formulary Calculator'!$F$12:$F$482,0))</f>
        <v>0</v>
      </c>
      <c r="B93" s="205" t="str">
        <f>VLOOKUP(F93,'Drug Portfolio Master'!$A:$Y,4,FALSE)</f>
        <v>DOPAMINE HCI IN 5% DEXTROSE INJECTION, USP 800mg/500mL (1,600mcg/mL) 500mL BAG</v>
      </c>
      <c r="C93" s="206" t="str">
        <f>IF(VLOOKUP(F93,'Drug Portfolio Master'!$A:$Y,5,FALSE)=0,"n/a",VLOOKUP(F93,'Drug Portfolio Master'!$A:$Y,5,FALSE))</f>
        <v>1600mcg/mL</v>
      </c>
      <c r="D93" s="207" t="str">
        <f>VLOOKUP(F93,'Drug Portfolio Master'!$A:$Y,6,FALSE)</f>
        <v>500mL</v>
      </c>
      <c r="E93" s="207" t="str">
        <f>VLOOKUP(F93,'Drug Portfolio Master'!$A:$Y,3,FALSE)</f>
        <v>0409-7809-24</v>
      </c>
      <c r="F93" s="208">
        <v>1012780</v>
      </c>
      <c r="G93" s="209">
        <f>VLOOKUP(F93,'Price Sheet'!$A:$C,3,FALSE)</f>
        <v>45.99</v>
      </c>
      <c r="H93" s="209"/>
      <c r="I93" s="112">
        <f t="shared" si="3"/>
        <v>45.99</v>
      </c>
      <c r="J93" s="112">
        <f t="shared" si="4"/>
        <v>0</v>
      </c>
      <c r="K93" s="202" t="str">
        <f>IFERROR(INDEX('Terms and Lists'!$M$1:$M$15,MATCH('Tiered Cart Pricing Formulas'!F93,'Terms and Lists'!$K$1:$K$14,0)),"")</f>
        <v/>
      </c>
      <c r="L93" s="45" t="str">
        <f>VLOOKUP(F93,'Drug Portfolio Master'!$A:$Y,2,FALSE)</f>
        <v>ACTIVE</v>
      </c>
      <c r="M93" s="45"/>
      <c r="N93" s="45"/>
    </row>
    <row r="94" spans="1:14" ht="15" customHeight="1" x14ac:dyDescent="0.3">
      <c r="A94" s="213">
        <f>INDEX('McKesson Formulary Calculator'!$A$12:$A$482,MATCH(F94,'McKesson Formulary Calculator'!$F$12:$F$482,0))</f>
        <v>0</v>
      </c>
      <c r="B94" s="205" t="str">
        <f>VLOOKUP(F94,'Drug Portfolio Master'!$A:$Y,4,FALSE)</f>
        <v>DOPAMINE HYDROCHLORIDE IN 5% DEXTROSE INJECTION, USP 400mg 250mL BAG</v>
      </c>
      <c r="C94" s="206" t="str">
        <f>IF(VLOOKUP(F94,'Drug Portfolio Master'!$A:$Y,5,FALSE)=0,"n/a",VLOOKUP(F94,'Drug Portfolio Master'!$A:$Y,5,FALSE))</f>
        <v>400mg</v>
      </c>
      <c r="D94" s="207" t="str">
        <f>VLOOKUP(F94,'Drug Portfolio Master'!$A:$Y,6,FALSE)</f>
        <v>250mL</v>
      </c>
      <c r="E94" s="207" t="str">
        <f>VLOOKUP(F94,'Drug Portfolio Master'!$A:$Y,3,FALSE)</f>
        <v>0409-7809-22</v>
      </c>
      <c r="F94" s="208">
        <v>1009740</v>
      </c>
      <c r="G94" s="209">
        <f>VLOOKUP(F94,'Price Sheet'!$A:$C,3,FALSE)</f>
        <v>28.44</v>
      </c>
      <c r="H94" s="209"/>
      <c r="I94" s="112">
        <f t="shared" si="3"/>
        <v>28.44</v>
      </c>
      <c r="J94" s="112">
        <f t="shared" si="4"/>
        <v>0</v>
      </c>
      <c r="K94" s="202" t="str">
        <f>IFERROR(INDEX('Terms and Lists'!$M$1:$M$15,MATCH('Tiered Cart Pricing Formulas'!F94,'Terms and Lists'!$K$1:$K$14,0)),"")</f>
        <v/>
      </c>
      <c r="L94" s="45" t="str">
        <f>VLOOKUP(F94,'Drug Portfolio Master'!$A:$Y,2,FALSE)</f>
        <v>ACTIVE</v>
      </c>
      <c r="M94" s="45"/>
      <c r="N94" s="45"/>
    </row>
    <row r="95" spans="1:14" ht="15" customHeight="1" x14ac:dyDescent="0.3">
      <c r="A95" s="213">
        <f>INDEX('McKesson Formulary Calculator'!$A$12:$A$482,MATCH(F95,'McKesson Formulary Calculator'!$F$12:$F$482,0))</f>
        <v>0</v>
      </c>
      <c r="B95" s="205" t="str">
        <f>VLOOKUP(F95,'Drug Portfolio Master'!$A:$Y,4,FALSE)</f>
        <v>DOPAMINE HYDROCHLORIDE INJECTION, USP 200mg/5mL (40mg/mL) 5mL VIAL</v>
      </c>
      <c r="C95" s="206" t="str">
        <f>IF(VLOOKUP(F95,'Drug Portfolio Master'!$A:$Y,5,FALSE)=0,"n/a",VLOOKUP(F95,'Drug Portfolio Master'!$A:$Y,5,FALSE))</f>
        <v>40mg/mL</v>
      </c>
      <c r="D95" s="207" t="str">
        <f>VLOOKUP(F95,'Drug Portfolio Master'!$A:$Y,6,FALSE)</f>
        <v>5mL</v>
      </c>
      <c r="E95" s="207" t="str">
        <f>VLOOKUP(F95,'Drug Portfolio Master'!$A:$Y,3,FALSE)</f>
        <v>0143-9252-25</v>
      </c>
      <c r="F95" s="208">
        <v>1013480</v>
      </c>
      <c r="G95" s="209">
        <f>VLOOKUP(F95,'Price Sheet'!$A:$C,3,FALSE)</f>
        <v>11.95</v>
      </c>
      <c r="H95" s="209"/>
      <c r="I95" s="112">
        <f t="shared" si="3"/>
        <v>11.95</v>
      </c>
      <c r="J95" s="112">
        <f t="shared" si="4"/>
        <v>0</v>
      </c>
      <c r="K95" s="202" t="str">
        <f>IFERROR(INDEX('Terms and Lists'!$M$1:$M$15,MATCH('Tiered Cart Pricing Formulas'!F95,'Terms and Lists'!$K$1:$K$14,0)),"")</f>
        <v/>
      </c>
      <c r="L95" s="45" t="str">
        <f>VLOOKUP(F95,'Drug Portfolio Master'!$A:$Y,2,FALSE)</f>
        <v>ACTIVE</v>
      </c>
      <c r="M95" s="45"/>
      <c r="N95" s="45"/>
    </row>
    <row r="96" spans="1:14" ht="15" customHeight="1" x14ac:dyDescent="0.3">
      <c r="A96" s="213">
        <f>INDEX('McKesson Formulary Calculator'!$A$12:$A$482,MATCH(F96,'McKesson Formulary Calculator'!$F$12:$F$482,0))</f>
        <v>0</v>
      </c>
      <c r="B96" s="205" t="str">
        <f>VLOOKUP(F96,'Drug Portfolio Master'!$A:$Y,4,FALSE)</f>
        <v>DOPAMINE HYDROCHLORIDE INJECTION, USP 400mg/10mL (40mg/mL) 10mL VIAL</v>
      </c>
      <c r="C96" s="206" t="str">
        <f>IF(VLOOKUP(F96,'Drug Portfolio Master'!$A:$Y,5,FALSE)=0,"n/a",VLOOKUP(F96,'Drug Portfolio Master'!$A:$Y,5,FALSE))</f>
        <v>40mg/mL</v>
      </c>
      <c r="D96" s="207" t="str">
        <f>VLOOKUP(F96,'Drug Portfolio Master'!$A:$Y,6,FALSE)</f>
        <v>10mL</v>
      </c>
      <c r="E96" s="207" t="str">
        <f>VLOOKUP(F96,'Drug Portfolio Master'!$A:$Y,3,FALSE)</f>
        <v>0143-9254-25</v>
      </c>
      <c r="F96" s="208">
        <v>1013490</v>
      </c>
      <c r="G96" s="209">
        <f>VLOOKUP(F96,'Price Sheet'!$A:$C,3,FALSE)</f>
        <v>23.5</v>
      </c>
      <c r="H96" s="209"/>
      <c r="I96" s="112">
        <f t="shared" si="3"/>
        <v>23.5</v>
      </c>
      <c r="J96" s="112">
        <f t="shared" si="4"/>
        <v>0</v>
      </c>
      <c r="K96" s="202" t="str">
        <f>IFERROR(INDEX('Terms and Lists'!$M$1:$M$15,MATCH('Tiered Cart Pricing Formulas'!F96,'Terms and Lists'!$K$1:$K$14,0)),"")</f>
        <v/>
      </c>
      <c r="L96" s="45" t="str">
        <f>VLOOKUP(F96,'Drug Portfolio Master'!$A:$Y,2,FALSE)</f>
        <v>ACTIVE</v>
      </c>
      <c r="M96" s="45"/>
      <c r="N96" s="45"/>
    </row>
    <row r="97" spans="1:14" ht="15" customHeight="1" x14ac:dyDescent="0.3">
      <c r="A97" s="213">
        <f>INDEX('McKesson Formulary Calculator'!$A$12:$A$482,MATCH(F97,'McKesson Formulary Calculator'!$F$12:$F$482,0))</f>
        <v>0</v>
      </c>
      <c r="B97" s="205" t="str">
        <f>VLOOKUP(F97,'Drug Portfolio Master'!$A:$Y,4,FALSE)</f>
        <v>DOXY 100™ DOXYCYCLINE FOR INJECTION, USP 100mg per VIAL 20mL VIAL</v>
      </c>
      <c r="C97" s="206" t="str">
        <f>IF(VLOOKUP(F97,'Drug Portfolio Master'!$A:$Y,5,FALSE)=0,"n/a",VLOOKUP(F97,'Drug Portfolio Master'!$A:$Y,5,FALSE))</f>
        <v>100mg</v>
      </c>
      <c r="D97" s="207" t="str">
        <f>VLOOKUP(F97,'Drug Portfolio Master'!$A:$Y,6,FALSE)</f>
        <v>20mL</v>
      </c>
      <c r="E97" s="207" t="str">
        <f>VLOOKUP(F97,'Drug Portfolio Master'!$A:$Y,3,FALSE)</f>
        <v>63323-130-11</v>
      </c>
      <c r="F97" s="208">
        <v>1011980</v>
      </c>
      <c r="G97" s="209">
        <f>VLOOKUP(F97,'Price Sheet'!$A:$C,3,FALSE)</f>
        <v>59.95</v>
      </c>
      <c r="H97" s="209"/>
      <c r="I97" s="112">
        <f t="shared" si="3"/>
        <v>59.95</v>
      </c>
      <c r="J97" s="112">
        <f t="shared" si="4"/>
        <v>0</v>
      </c>
      <c r="K97" s="202" t="str">
        <f>IFERROR(INDEX('Terms and Lists'!$M$1:$M$15,MATCH('Tiered Cart Pricing Formulas'!F97,'Terms and Lists'!$K$1:$K$14,0)),"")</f>
        <v/>
      </c>
      <c r="L97" s="45" t="str">
        <f>VLOOKUP(F97,'Drug Portfolio Master'!$A:$Y,2,FALSE)</f>
        <v>ACTIVE</v>
      </c>
      <c r="M97" s="45"/>
      <c r="N97" s="45"/>
    </row>
    <row r="98" spans="1:14" ht="15" customHeight="1" x14ac:dyDescent="0.3">
      <c r="A98" s="213">
        <f>INDEX('McKesson Formulary Calculator'!$A$12:$A$482,MATCH(F98,'McKesson Formulary Calculator'!$F$12:$F$482,0))</f>
        <v>0</v>
      </c>
      <c r="B98" s="205" t="str">
        <f>VLOOKUP(F98,'Drug Portfolio Master'!$A:$Y,4,FALSE)</f>
        <v>ENALAPRILAT INJECTION 1.25mg/mL 1mL VIAL</v>
      </c>
      <c r="C98" s="206" t="str">
        <f>IF(VLOOKUP(F98,'Drug Portfolio Master'!$A:$Y,5,FALSE)=0,"n/a",VLOOKUP(F98,'Drug Portfolio Master'!$A:$Y,5,FALSE))</f>
        <v>1.25mg/mL</v>
      </c>
      <c r="D98" s="207" t="str">
        <f>VLOOKUP(F98,'Drug Portfolio Master'!$A:$Y,6,FALSE)</f>
        <v>1mL</v>
      </c>
      <c r="E98" s="207" t="str">
        <f>VLOOKUP(F98,'Drug Portfolio Master'!$A:$Y,3,FALSE)</f>
        <v>0143-9787-10</v>
      </c>
      <c r="F98" s="208">
        <v>1012970</v>
      </c>
      <c r="G98" s="209">
        <f>VLOOKUP(F98,'Price Sheet'!$A:$C,3,FALSE)</f>
        <v>20.82</v>
      </c>
      <c r="H98" s="209"/>
      <c r="I98" s="112">
        <f t="shared" si="3"/>
        <v>20.82</v>
      </c>
      <c r="J98" s="112">
        <f t="shared" si="4"/>
        <v>0</v>
      </c>
      <c r="K98" s="202" t="str">
        <f>IFERROR(INDEX('Terms and Lists'!$M$1:$M$15,MATCH('Tiered Cart Pricing Formulas'!F98,'Terms and Lists'!$K$1:$K$14,0)),"")</f>
        <v/>
      </c>
      <c r="L98" s="45" t="str">
        <f>VLOOKUP(F98,'Drug Portfolio Master'!$A:$Y,2,FALSE)</f>
        <v>ACTIVE</v>
      </c>
      <c r="M98" s="45"/>
      <c r="N98" s="45"/>
    </row>
    <row r="99" spans="1:14" ht="15" customHeight="1" x14ac:dyDescent="0.3">
      <c r="A99" s="213">
        <f>INDEX('McKesson Formulary Calculator'!$A$12:$A$482,MATCH(F99,'McKesson Formulary Calculator'!$F$12:$F$482,0))</f>
        <v>0</v>
      </c>
      <c r="B99" s="205" t="str">
        <f>VLOOKUP(F99,'Drug Portfolio Master'!$A:$Y,4,FALSE)</f>
        <v>EPHEDRINE SULFATE INJECTIONS, USP 50 mg/mL 1mL VIAL</v>
      </c>
      <c r="C99" s="206" t="str">
        <f>IF(VLOOKUP(F99,'Drug Portfolio Master'!$A:$Y,5,FALSE)=0,"n/a",VLOOKUP(F99,'Drug Portfolio Master'!$A:$Y,5,FALSE))</f>
        <v>50 mg/mL</v>
      </c>
      <c r="D99" s="207" t="str">
        <f>VLOOKUP(F99,'Drug Portfolio Master'!$A:$Y,6,FALSE)</f>
        <v>1mL</v>
      </c>
      <c r="E99" s="207" t="str">
        <f>VLOOKUP(F99,'Drug Portfolio Master'!$A:$Y,3,FALSE)</f>
        <v>42023-216-25</v>
      </c>
      <c r="F99" s="208">
        <v>1009960</v>
      </c>
      <c r="G99" s="209">
        <f>VLOOKUP(F99,'Price Sheet'!$A:$C,3,FALSE)</f>
        <v>69.989999999999995</v>
      </c>
      <c r="H99" s="209"/>
      <c r="I99" s="112">
        <f t="shared" si="3"/>
        <v>69.989999999999995</v>
      </c>
      <c r="J99" s="112">
        <f t="shared" si="4"/>
        <v>0</v>
      </c>
      <c r="K99" s="202" t="str">
        <f>IFERROR(INDEX('Terms and Lists'!$M$1:$M$15,MATCH('Tiered Cart Pricing Formulas'!F99,'Terms and Lists'!$K$1:$K$14,0)),"")</f>
        <v/>
      </c>
      <c r="L99" s="45" t="str">
        <f>VLOOKUP(F99,'Drug Portfolio Master'!$A:$Y,2,FALSE)</f>
        <v>ACTIVE</v>
      </c>
      <c r="M99" s="45"/>
      <c r="N99" s="45"/>
    </row>
    <row r="100" spans="1:14" ht="15" customHeight="1" x14ac:dyDescent="0.3">
      <c r="A100" s="213">
        <f>INDEX('McKesson Formulary Calculator'!$A$12:$A$482,MATCH(F100,'McKesson Formulary Calculator'!$F$12:$F$482,0))</f>
        <v>0</v>
      </c>
      <c r="B100" s="205" t="str">
        <f>VLOOKUP(F100,'Drug Portfolio Master'!$A:$Y,4,FALSE)</f>
        <v>EPINEPHRINE INJECTION, USP 1mg/10mL (0.1mg/mL) 10mL SYR</v>
      </c>
      <c r="C100" s="206" t="str">
        <f>IF(VLOOKUP(F100,'Drug Portfolio Master'!$A:$Y,5,FALSE)=0,"n/a",VLOOKUP(F100,'Drug Portfolio Master'!$A:$Y,5,FALSE))</f>
        <v>0.1mg/mL</v>
      </c>
      <c r="D100" s="207" t="str">
        <f>VLOOKUP(F100,'Drug Portfolio Master'!$A:$Y,6,FALSE)</f>
        <v>10mL</v>
      </c>
      <c r="E100" s="207" t="str">
        <f>VLOOKUP(F100,'Drug Portfolio Master'!$A:$Y,3,FALSE)</f>
        <v>0409-4933-01</v>
      </c>
      <c r="F100" s="208">
        <v>1015700</v>
      </c>
      <c r="G100" s="209">
        <f>VLOOKUP(F100,'Price Sheet'!$A:$C,3,FALSE)</f>
        <v>34.58</v>
      </c>
      <c r="H100" s="209"/>
      <c r="I100" s="112">
        <f t="shared" si="3"/>
        <v>34.58</v>
      </c>
      <c r="J100" s="112">
        <f t="shared" si="4"/>
        <v>0</v>
      </c>
      <c r="K100" s="202" t="str">
        <f>IFERROR(INDEX('Terms and Lists'!$M$1:$M$15,MATCH('Tiered Cart Pricing Formulas'!F100,'Terms and Lists'!$K$1:$K$14,0)),"")</f>
        <v/>
      </c>
      <c r="L100" s="45" t="str">
        <f>VLOOKUP(F100,'Drug Portfolio Master'!$A:$Y,2,FALSE)</f>
        <v>ACTIVE</v>
      </c>
      <c r="M100" s="45"/>
      <c r="N100" s="45"/>
    </row>
    <row r="101" spans="1:14" ht="15" customHeight="1" x14ac:dyDescent="0.3">
      <c r="A101" s="213">
        <f>INDEX('McKesson Formulary Calculator'!$A$12:$A$482,MATCH(F101,'McKesson Formulary Calculator'!$F$12:$F$482,0))</f>
        <v>0</v>
      </c>
      <c r="B101" s="205" t="str">
        <f>VLOOKUP(F101,'Drug Portfolio Master'!$A:$Y,4,FALSE)</f>
        <v>ESMOLOL HYDROCHLORIDE INJECTION 100mg per 10mL (10mg/mL) 10mL VIAL</v>
      </c>
      <c r="C101" s="206" t="str">
        <f>IF(VLOOKUP(F101,'Drug Portfolio Master'!$A:$Y,5,FALSE)=0,"n/a",VLOOKUP(F101,'Drug Portfolio Master'!$A:$Y,5,FALSE))</f>
        <v>10mg/mL</v>
      </c>
      <c r="D101" s="207" t="str">
        <f>VLOOKUP(F101,'Drug Portfolio Master'!$A:$Y,6,FALSE)</f>
        <v>10mL</v>
      </c>
      <c r="E101" s="207" t="str">
        <f>VLOOKUP(F101,'Drug Portfolio Master'!$A:$Y,3,FALSE)</f>
        <v>55150-194-10</v>
      </c>
      <c r="F101" s="208">
        <v>1012640</v>
      </c>
      <c r="G101" s="209">
        <f>VLOOKUP(F101,'Price Sheet'!$A:$C,3,FALSE)</f>
        <v>35.99</v>
      </c>
      <c r="H101" s="209"/>
      <c r="I101" s="112">
        <f t="shared" si="3"/>
        <v>35.99</v>
      </c>
      <c r="J101" s="112">
        <f t="shared" si="4"/>
        <v>0</v>
      </c>
      <c r="K101" s="202" t="str">
        <f>IFERROR(INDEX('Terms and Lists'!$M$1:$M$15,MATCH('Tiered Cart Pricing Formulas'!F101,'Terms and Lists'!$K$1:$K$14,0)),"")</f>
        <v/>
      </c>
      <c r="L101" s="45" t="str">
        <f>VLOOKUP(F101,'Drug Portfolio Master'!$A:$Y,2,FALSE)</f>
        <v>ACTIVE</v>
      </c>
      <c r="M101" s="45"/>
      <c r="N101" s="45"/>
    </row>
    <row r="102" spans="1:14" ht="15" customHeight="1" x14ac:dyDescent="0.3">
      <c r="A102" s="213">
        <f>INDEX('McKesson Formulary Calculator'!$A$12:$A$482,MATCH(F102,'McKesson Formulary Calculator'!$F$12:$F$482,0))</f>
        <v>0</v>
      </c>
      <c r="B102" s="205" t="str">
        <f>VLOOKUP(F102,'Drug Portfolio Master'!$A:$Y,4,FALSE)</f>
        <v>ETOMIDATE INJECTION, USP 40mg PER 20mL (2mg/mL) 20mL VIAL</v>
      </c>
      <c r="C102" s="206" t="str">
        <f>IF(VLOOKUP(F102,'Drug Portfolio Master'!$A:$Y,5,FALSE)=0,"n/a",VLOOKUP(F102,'Drug Portfolio Master'!$A:$Y,5,FALSE))</f>
        <v>2mg/mL</v>
      </c>
      <c r="D102" s="207" t="str">
        <f>VLOOKUP(F102,'Drug Portfolio Master'!$A:$Y,6,FALSE)</f>
        <v>20mL</v>
      </c>
      <c r="E102" s="207" t="str">
        <f>VLOOKUP(F102,'Drug Portfolio Master'!$A:$Y,3,FALSE)</f>
        <v>55150-222-20</v>
      </c>
      <c r="F102" s="208">
        <v>1016160</v>
      </c>
      <c r="G102" s="209">
        <f>VLOOKUP(F102,'Price Sheet'!$A:$C,3,FALSE)</f>
        <v>24.48</v>
      </c>
      <c r="H102" s="209"/>
      <c r="I102" s="112">
        <f t="shared" si="3"/>
        <v>24.48</v>
      </c>
      <c r="J102" s="112">
        <f t="shared" si="4"/>
        <v>0</v>
      </c>
      <c r="K102" s="202" t="str">
        <f>IFERROR(INDEX('Terms and Lists'!$M$1:$M$15,MATCH('Tiered Cart Pricing Formulas'!F102,'Terms and Lists'!$K$1:$K$14,0)),"")</f>
        <v>L</v>
      </c>
      <c r="L102" s="45" t="str">
        <f>VLOOKUP(F102,'Drug Portfolio Master'!$A:$Y,2,FALSE)</f>
        <v>RESTRICTED</v>
      </c>
      <c r="M102" s="45"/>
      <c r="N102" s="45"/>
    </row>
    <row r="103" spans="1:14" ht="15" customHeight="1" x14ac:dyDescent="0.3">
      <c r="A103" s="213">
        <f>INDEX('McKesson Formulary Calculator'!$A$12:$A$482,MATCH(F103,'McKesson Formulary Calculator'!$F$12:$F$482,0))</f>
        <v>0</v>
      </c>
      <c r="B103" s="205" t="str">
        <f>VLOOKUP(F103,'Drug Portfolio Master'!$A:$Y,4,FALSE)</f>
        <v>EXTRA STRENGTH APAP ACETAMINOPHEN 500mg 2 TABLET (2PACK)</v>
      </c>
      <c r="C103" s="206" t="str">
        <f>IF(VLOOKUP(F103,'Drug Portfolio Master'!$A:$Y,5,FALSE)=0,"n/a",VLOOKUP(F103,'Drug Portfolio Master'!$A:$Y,5,FALSE))</f>
        <v>500mg</v>
      </c>
      <c r="D103" s="207" t="str">
        <f>VLOOKUP(F103,'Drug Portfolio Master'!$A:$Y,6,FALSE)</f>
        <v>2 tablets</v>
      </c>
      <c r="E103" s="207" t="str">
        <f>VLOOKUP(F103,'Drug Portfolio Master'!$A:$Y,3,FALSE)</f>
        <v>47682-175-13</v>
      </c>
      <c r="F103" s="208">
        <v>1000760</v>
      </c>
      <c r="G103" s="209">
        <f>VLOOKUP(F103,'Price Sheet'!$A:$C,3,FALSE)</f>
        <v>5</v>
      </c>
      <c r="H103" s="209"/>
      <c r="I103" s="112">
        <f t="shared" si="3"/>
        <v>5</v>
      </c>
      <c r="J103" s="112">
        <f t="shared" si="4"/>
        <v>0</v>
      </c>
      <c r="K103" s="202" t="str">
        <f>IFERROR(INDEX('Terms and Lists'!$M$1:$M$15,MATCH('Tiered Cart Pricing Formulas'!F103,'Terms and Lists'!$K$1:$K$14,0)),"")</f>
        <v/>
      </c>
      <c r="L103" s="45" t="str">
        <f>VLOOKUP(F103,'Drug Portfolio Master'!$A:$Y,2,FALSE)</f>
        <v>ACTIVE</v>
      </c>
      <c r="M103" s="45"/>
      <c r="N103" s="45"/>
    </row>
    <row r="104" spans="1:14" ht="15" customHeight="1" x14ac:dyDescent="0.3">
      <c r="A104" s="213">
        <f>INDEX('McKesson Formulary Calculator'!$A$12:$A$482,MATCH(F104,'McKesson Formulary Calculator'!$F$12:$F$482,0))</f>
        <v>0</v>
      </c>
      <c r="B104" s="205" t="str">
        <f>VLOOKUP(F104,'Drug Portfolio Master'!$A:$Y,4,FALSE)</f>
        <v>FAMOTIDINE INJECTION, USP 20 mg/2mL 2mL VIAL</v>
      </c>
      <c r="C104" s="206" t="str">
        <f>IF(VLOOKUP(F104,'Drug Portfolio Master'!$A:$Y,5,FALSE)=0,"n/a",VLOOKUP(F104,'Drug Portfolio Master'!$A:$Y,5,FALSE))</f>
        <v>10mg/mL</v>
      </c>
      <c r="D104" s="207" t="str">
        <f>VLOOKUP(F104,'Drug Portfolio Master'!$A:$Y,6,FALSE)</f>
        <v>2mL</v>
      </c>
      <c r="E104" s="207" t="str">
        <f>VLOOKUP(F104,'Drug Portfolio Master'!$A:$Y,3,FALSE)</f>
        <v>63323-739-12</v>
      </c>
      <c r="F104" s="208">
        <v>1012230</v>
      </c>
      <c r="G104" s="209">
        <f>VLOOKUP(F104,'Price Sheet'!$A:$C,3,FALSE)</f>
        <v>9.99</v>
      </c>
      <c r="H104" s="209"/>
      <c r="I104" s="112">
        <f t="shared" si="3"/>
        <v>9.99</v>
      </c>
      <c r="J104" s="112">
        <f t="shared" si="4"/>
        <v>0</v>
      </c>
      <c r="K104" s="202">
        <f>IFERROR(INDEX('Terms and Lists'!$M$1:$M$15,MATCH('Tiered Cart Pricing Formulas'!F104,'Terms and Lists'!$K$1:$K$14,0)),"")</f>
        <v>1</v>
      </c>
      <c r="L104" s="45" t="str">
        <f>VLOOKUP(F104,'Drug Portfolio Master'!$A:$Y,2,FALSE)</f>
        <v>RESTRICTED</v>
      </c>
      <c r="M104" s="45"/>
      <c r="N104" s="45"/>
    </row>
    <row r="105" spans="1:14" ht="15" customHeight="1" x14ac:dyDescent="0.3">
      <c r="A105" s="213">
        <f>INDEX('McKesson Formulary Calculator'!$A$12:$A$482,MATCH(F105,'McKesson Formulary Calculator'!$F$12:$F$482,0))</f>
        <v>0</v>
      </c>
      <c r="B105" s="205" t="str">
        <f>VLOOKUP(F105,'Drug Portfolio Master'!$A:$Y,4,FALSE)</f>
        <v>FLUMAZENIL INJECTION, USP 0.5mg/5mL (0.1mg/mL) VIAL</v>
      </c>
      <c r="C105" s="206" t="str">
        <f>IF(VLOOKUP(F105,'Drug Portfolio Master'!$A:$Y,5,FALSE)=0,"n/a",VLOOKUP(F105,'Drug Portfolio Master'!$A:$Y,5,FALSE))</f>
        <v>0.5mg/5mL (0.1mg/mL)</v>
      </c>
      <c r="D105" s="207" t="str">
        <f>VLOOKUP(F105,'Drug Portfolio Master'!$A:$Y,6,FALSE)</f>
        <v>5mL</v>
      </c>
      <c r="E105" s="207" t="str">
        <f>VLOOKUP(F105,'Drug Portfolio Master'!$A:$Y,3,FALSE)</f>
        <v>0143-9784-10</v>
      </c>
      <c r="F105" s="208">
        <v>1000570</v>
      </c>
      <c r="G105" s="209">
        <f>VLOOKUP(F105,'Price Sheet'!$A:$C,3,FALSE)</f>
        <v>26</v>
      </c>
      <c r="H105" s="209"/>
      <c r="I105" s="112">
        <f t="shared" si="3"/>
        <v>26</v>
      </c>
      <c r="J105" s="112">
        <f t="shared" si="4"/>
        <v>0</v>
      </c>
      <c r="K105" s="202" t="str">
        <f>IFERROR(INDEX('Terms and Lists'!$M$1:$M$15,MATCH('Tiered Cart Pricing Formulas'!F105,'Terms and Lists'!$K$1:$K$14,0)),"")</f>
        <v/>
      </c>
      <c r="L105" s="45" t="str">
        <f>VLOOKUP(F105,'Drug Portfolio Master'!$A:$Y,2,FALSE)</f>
        <v>ACTIVE</v>
      </c>
      <c r="M105" s="45"/>
      <c r="N105" s="45"/>
    </row>
    <row r="106" spans="1:14" s="12" customFormat="1" ht="18.75" x14ac:dyDescent="0.3">
      <c r="A106" s="213">
        <f>INDEX('McKesson Formulary Calculator'!$A$12:$A$482,MATCH(F106,'McKesson Formulary Calculator'!$F$12:$F$482,0))</f>
        <v>0</v>
      </c>
      <c r="B106" s="205" t="str">
        <f>VLOOKUP(F106,'Drug Portfolio Master'!$A:$Y,4,FALSE)</f>
        <v>FLUMAZENIL INJECTION, USP 1mg/10mL (0.1 mg/mL) VIAL</v>
      </c>
      <c r="C106" s="206" t="str">
        <f>IF(VLOOKUP(F106,'Drug Portfolio Master'!$A:$Y,5,FALSE)=0,"n/a",VLOOKUP(F106,'Drug Portfolio Master'!$A:$Y,5,FALSE))</f>
        <v>1mg/10mL (0.1 mg/mL)</v>
      </c>
      <c r="D106" s="207" t="str">
        <f>VLOOKUP(F106,'Drug Portfolio Master'!$A:$Y,6,FALSE)</f>
        <v>10mL</v>
      </c>
      <c r="E106" s="207" t="str">
        <f>VLOOKUP(F106,'Drug Portfolio Master'!$A:$Y,3,FALSE)</f>
        <v>0143-9783-10</v>
      </c>
      <c r="F106" s="208">
        <v>1000560</v>
      </c>
      <c r="G106" s="209">
        <f>VLOOKUP(F106,'Price Sheet'!$A:$C,3,FALSE)</f>
        <v>37.450000000000003</v>
      </c>
      <c r="H106" s="209"/>
      <c r="I106" s="112">
        <f t="shared" ref="I106:I164" si="5">H106+G106</f>
        <v>37.450000000000003</v>
      </c>
      <c r="J106" s="112">
        <f t="shared" si="4"/>
        <v>0</v>
      </c>
      <c r="K106" s="202" t="str">
        <f>IFERROR(INDEX('Terms and Lists'!$M$1:$M$15,MATCH('Tiered Cart Pricing Formulas'!F106,'Terms and Lists'!$K$1:$K$14,0)),"")</f>
        <v/>
      </c>
      <c r="L106" s="45" t="str">
        <f>VLOOKUP(F106,'Drug Portfolio Master'!$A:$Y,2,FALSE)</f>
        <v>ACTIVE</v>
      </c>
    </row>
    <row r="107" spans="1:14" s="12" customFormat="1" ht="18.75" x14ac:dyDescent="0.3">
      <c r="A107" s="213">
        <f>INDEX('McKesson Formulary Calculator'!$A$12:$A$482,MATCH(F107,'McKesson Formulary Calculator'!$F$12:$F$482,0))</f>
        <v>0</v>
      </c>
      <c r="B107" s="205" t="str">
        <f>VLOOKUP(F107,'Drug Portfolio Master'!$A:$Y,4,FALSE)</f>
        <v>FUROSEMIDE INJ., USP 20mg/2mL (10mg/mL) VIAL</v>
      </c>
      <c r="C107" s="206" t="str">
        <f>IF(VLOOKUP(F107,'Drug Portfolio Master'!$A:$Y,5,FALSE)=0,"n/a",VLOOKUP(F107,'Drug Portfolio Master'!$A:$Y,5,FALSE))</f>
        <v>20mg/2mL (10mg/mL)</v>
      </c>
      <c r="D107" s="207" t="str">
        <f>VLOOKUP(F107,'Drug Portfolio Master'!$A:$Y,6,FALSE)</f>
        <v>2mL</v>
      </c>
      <c r="E107" s="207" t="str">
        <f>VLOOKUP(F107,'Drug Portfolio Master'!$A:$Y,3,FALSE)</f>
        <v>0409-6102-02</v>
      </c>
      <c r="F107" s="208">
        <v>1000310</v>
      </c>
      <c r="G107" s="209">
        <f>VLOOKUP(F107,'Price Sheet'!$A:$C,3,FALSE)</f>
        <v>20.55</v>
      </c>
      <c r="H107" s="209"/>
      <c r="I107" s="112">
        <f t="shared" si="5"/>
        <v>20.55</v>
      </c>
      <c r="J107" s="112">
        <f t="shared" si="4"/>
        <v>0</v>
      </c>
      <c r="K107" s="202" t="str">
        <f>IFERROR(INDEX('Terms and Lists'!$M$1:$M$15,MATCH('Tiered Cart Pricing Formulas'!F107,'Terms and Lists'!$K$1:$K$14,0)),"")</f>
        <v/>
      </c>
      <c r="L107" s="45" t="str">
        <f>VLOOKUP(F107,'Drug Portfolio Master'!$A:$Y,2,FALSE)</f>
        <v>ACTIVE</v>
      </c>
    </row>
    <row r="108" spans="1:14" s="12" customFormat="1" ht="18.75" x14ac:dyDescent="0.3">
      <c r="A108" s="213">
        <f>INDEX('McKesson Formulary Calculator'!$A$12:$A$482,MATCH(F108,'McKesson Formulary Calculator'!$F$12:$F$482,0))</f>
        <v>0</v>
      </c>
      <c r="B108" s="205" t="str">
        <f>VLOOKUP(F108,'Drug Portfolio Master'!$A:$Y,4,FALSE)</f>
        <v>FUROSEMIDE INJECTION, USP 100mg PER 10mL (10mg PER mL) 10mL VIAL</v>
      </c>
      <c r="C108" s="206" t="str">
        <f>IF(VLOOKUP(F108,'Drug Portfolio Master'!$A:$Y,5,FALSE)=0,"n/a",VLOOKUP(F108,'Drug Portfolio Master'!$A:$Y,5,FALSE))</f>
        <v>10mg/mL</v>
      </c>
      <c r="D108" s="207" t="str">
        <f>VLOOKUP(F108,'Drug Portfolio Master'!$A:$Y,6,FALSE)</f>
        <v>10mL</v>
      </c>
      <c r="E108" s="207" t="str">
        <f>VLOOKUP(F108,'Drug Portfolio Master'!$A:$Y,3,FALSE)</f>
        <v>63323-280-10</v>
      </c>
      <c r="F108" s="208">
        <v>1016570</v>
      </c>
      <c r="G108" s="209">
        <f>VLOOKUP(F108,'Price Sheet'!$A:$C,3,FALSE)</f>
        <v>27.5</v>
      </c>
      <c r="H108" s="209"/>
      <c r="I108" s="112">
        <f t="shared" si="5"/>
        <v>27.5</v>
      </c>
      <c r="J108" s="112">
        <f t="shared" si="4"/>
        <v>0</v>
      </c>
      <c r="K108" s="202" t="str">
        <f>IFERROR(INDEX('Terms and Lists'!$M$1:$M$15,MATCH('Tiered Cart Pricing Formulas'!F108,'Terms and Lists'!$K$1:$K$14,0)),"")</f>
        <v/>
      </c>
      <c r="L108" s="45" t="str">
        <f>VLOOKUP(F108,'Drug Portfolio Master'!$A:$Y,2,FALSE)</f>
        <v>ACTIVE</v>
      </c>
    </row>
    <row r="109" spans="1:14" s="12" customFormat="1" ht="18.75" x14ac:dyDescent="0.3">
      <c r="A109" s="213">
        <f>INDEX('McKesson Formulary Calculator'!$A$12:$A$482,MATCH(F109,'McKesson Formulary Calculator'!$F$12:$F$482,0))</f>
        <v>0</v>
      </c>
      <c r="B109" s="205" t="str">
        <f>VLOOKUP(F109,'Drug Portfolio Master'!$A:$Y,4,FALSE)</f>
        <v>FUROSEMIDE INJECTION, USP 100mg/10mL (10mg/mL) 10mL VIAL</v>
      </c>
      <c r="C109" s="206" t="str">
        <f>IF(VLOOKUP(F109,'Drug Portfolio Master'!$A:$Y,5,FALSE)=0,"n/a",VLOOKUP(F109,'Drug Portfolio Master'!$A:$Y,5,FALSE))</f>
        <v>100mg (10mg/mL)</v>
      </c>
      <c r="D109" s="207" t="str">
        <f>VLOOKUP(F109,'Drug Portfolio Master'!$A:$Y,6,FALSE)</f>
        <v>10mL</v>
      </c>
      <c r="E109" s="207" t="str">
        <f>VLOOKUP(F109,'Drug Portfolio Master'!$A:$Y,3,FALSE)</f>
        <v>0409-6102-10</v>
      </c>
      <c r="F109" s="208">
        <v>1000300</v>
      </c>
      <c r="G109" s="209">
        <f>VLOOKUP(F109,'Price Sheet'!$A:$C,3,FALSE)</f>
        <v>27.5</v>
      </c>
      <c r="H109" s="209"/>
      <c r="I109" s="112">
        <f t="shared" si="5"/>
        <v>27.5</v>
      </c>
      <c r="J109" s="112">
        <f t="shared" si="4"/>
        <v>0</v>
      </c>
      <c r="K109" s="202" t="str">
        <f>IFERROR(INDEX('Terms and Lists'!$M$1:$M$15,MATCH('Tiered Cart Pricing Formulas'!F109,'Terms and Lists'!$K$1:$K$14,0)),"")</f>
        <v/>
      </c>
      <c r="L109" s="45" t="str">
        <f>VLOOKUP(F109,'Drug Portfolio Master'!$A:$Y,2,FALSE)</f>
        <v>ACTIVE</v>
      </c>
    </row>
    <row r="110" spans="1:14" s="12" customFormat="1" ht="18.75" x14ac:dyDescent="0.3">
      <c r="A110" s="213">
        <f>INDEX('McKesson Formulary Calculator'!$A$12:$A$482,MATCH(F110,'McKesson Formulary Calculator'!$F$12:$F$482,0))</f>
        <v>0</v>
      </c>
      <c r="B110" s="205" t="str">
        <f>VLOOKUP(F110,'Drug Portfolio Master'!$A:$Y,4,FALSE)</f>
        <v>FUROSEMIDE INJECTION, USP 40mg PER 4mL (10mg PER mL) 4mL VIAL</v>
      </c>
      <c r="C110" s="206" t="str">
        <f>IF(VLOOKUP(F110,'Drug Portfolio Master'!$A:$Y,5,FALSE)=0,"n/a",VLOOKUP(F110,'Drug Portfolio Master'!$A:$Y,5,FALSE))</f>
        <v>10mg/mL</v>
      </c>
      <c r="D110" s="207" t="str">
        <f>VLOOKUP(F110,'Drug Portfolio Master'!$A:$Y,6,FALSE)</f>
        <v>4mL</v>
      </c>
      <c r="E110" s="207" t="str">
        <f>VLOOKUP(F110,'Drug Portfolio Master'!$A:$Y,3,FALSE)</f>
        <v>63323-280-04</v>
      </c>
      <c r="F110" s="208">
        <v>1016590</v>
      </c>
      <c r="G110" s="209">
        <f>VLOOKUP(F110,'Price Sheet'!$A:$C,3,FALSE)</f>
        <v>11.33</v>
      </c>
      <c r="H110" s="209"/>
      <c r="I110" s="112">
        <f t="shared" si="5"/>
        <v>11.33</v>
      </c>
      <c r="J110" s="112">
        <f t="shared" si="4"/>
        <v>0</v>
      </c>
      <c r="K110" s="202" t="str">
        <f>IFERROR(INDEX('Terms and Lists'!$M$1:$M$15,MATCH('Tiered Cart Pricing Formulas'!F110,'Terms and Lists'!$K$1:$K$14,0)),"")</f>
        <v/>
      </c>
      <c r="L110" s="45" t="str">
        <f>VLOOKUP(F110,'Drug Portfolio Master'!$A:$Y,2,FALSE)</f>
        <v>ACTIVE</v>
      </c>
    </row>
    <row r="111" spans="1:14" s="12" customFormat="1" ht="18.75" x14ac:dyDescent="0.3">
      <c r="A111" s="213">
        <f>INDEX('McKesson Formulary Calculator'!$A$12:$A$482,MATCH(F111,'McKesson Formulary Calculator'!$F$12:$F$482,0))</f>
        <v>0</v>
      </c>
      <c r="B111" s="205" t="str">
        <f>VLOOKUP(F111,'Drug Portfolio Master'!$A:$Y,4,FALSE)</f>
        <v>FUROSEMIDE INJECTION, USP 40mg/4mL (10 mg/mL) 4mL VIAL</v>
      </c>
      <c r="C111" s="206" t="str">
        <f>IF(VLOOKUP(F111,'Drug Portfolio Master'!$A:$Y,5,FALSE)=0,"n/a",VLOOKUP(F111,'Drug Portfolio Master'!$A:$Y,5,FALSE))</f>
        <v>10mg/mL</v>
      </c>
      <c r="D111" s="207" t="str">
        <f>VLOOKUP(F111,'Drug Portfolio Master'!$A:$Y,6,FALSE)</f>
        <v>4mL</v>
      </c>
      <c r="E111" s="207" t="str">
        <f>VLOOKUP(F111,'Drug Portfolio Master'!$A:$Y,3,FALSE)</f>
        <v>0409-6102-04</v>
      </c>
      <c r="F111" s="208">
        <v>1010090</v>
      </c>
      <c r="G111" s="209">
        <f>VLOOKUP(F111,'Price Sheet'!$A:$C,3,FALSE)</f>
        <v>11.33</v>
      </c>
      <c r="H111" s="209"/>
      <c r="I111" s="112">
        <f t="shared" si="5"/>
        <v>11.33</v>
      </c>
      <c r="J111" s="112">
        <f t="shared" si="4"/>
        <v>0</v>
      </c>
      <c r="K111" s="202" t="str">
        <f>IFERROR(INDEX('Terms and Lists'!$M$1:$M$15,MATCH('Tiered Cart Pricing Formulas'!F111,'Terms and Lists'!$K$1:$K$14,0)),"")</f>
        <v/>
      </c>
      <c r="L111" s="45" t="str">
        <f>VLOOKUP(F111,'Drug Portfolio Master'!$A:$Y,2,FALSE)</f>
        <v>ACTIVE</v>
      </c>
    </row>
    <row r="112" spans="1:14" s="12" customFormat="1" ht="18.75" x14ac:dyDescent="0.3">
      <c r="A112" s="213">
        <f>INDEX('McKesson Formulary Calculator'!$A$12:$A$482,MATCH(F112,'McKesson Formulary Calculator'!$F$12:$F$482,0))</f>
        <v>0</v>
      </c>
      <c r="B112" s="205" t="str">
        <f>VLOOKUP(F112,'Drug Portfolio Master'!$A:$Y,4,FALSE)</f>
        <v>GLUTOSE15(TM) 15g</v>
      </c>
      <c r="C112" s="206" t="str">
        <f>IF(VLOOKUP(F112,'Drug Portfolio Master'!$A:$Y,5,FALSE)=0,"n/a",VLOOKUP(F112,'Drug Portfolio Master'!$A:$Y,5,FALSE))</f>
        <v>n/a</v>
      </c>
      <c r="D112" s="207" t="str">
        <f>VLOOKUP(F112,'Drug Portfolio Master'!$A:$Y,6,FALSE)</f>
        <v>15g</v>
      </c>
      <c r="E112" s="207" t="str">
        <f>VLOOKUP(F112,'Drug Portfolio Master'!$A:$Y,3,FALSE)</f>
        <v>00574-0069-30</v>
      </c>
      <c r="F112" s="208">
        <v>1011420</v>
      </c>
      <c r="G112" s="209">
        <f>VLOOKUP(F112,'Price Sheet'!$A:$C,3,FALSE)</f>
        <v>7.99</v>
      </c>
      <c r="H112" s="209"/>
      <c r="I112" s="112">
        <f t="shared" si="5"/>
        <v>7.99</v>
      </c>
      <c r="J112" s="112">
        <f t="shared" si="4"/>
        <v>0</v>
      </c>
      <c r="K112" s="202" t="str">
        <f>IFERROR(INDEX('Terms and Lists'!$M$1:$M$15,MATCH('Tiered Cart Pricing Formulas'!F112,'Terms and Lists'!$K$1:$K$14,0)),"")</f>
        <v/>
      </c>
      <c r="L112" s="45" t="str">
        <f>VLOOKUP(F112,'Drug Portfolio Master'!$A:$Y,2,FALSE)</f>
        <v>ACTIVE</v>
      </c>
    </row>
    <row r="113" spans="1:12" s="12" customFormat="1" ht="18.75" x14ac:dyDescent="0.3">
      <c r="A113" s="213">
        <f>INDEX('McKesson Formulary Calculator'!$A$12:$A$482,MATCH(F113,'McKesson Formulary Calculator'!$F$12:$F$482,0))</f>
        <v>0</v>
      </c>
      <c r="B113" s="205" t="str">
        <f>VLOOKUP(F113,'Drug Portfolio Master'!$A:$Y,4,FALSE)</f>
        <v>GLYCOPYRROLATE INJECTION, USP 0.2mg/mL CONTAINS BENZYL ALCOHOL 1mL VIAL</v>
      </c>
      <c r="C113" s="206" t="str">
        <f>IF(VLOOKUP(F113,'Drug Portfolio Master'!$A:$Y,5,FALSE)=0,"n/a",VLOOKUP(F113,'Drug Portfolio Master'!$A:$Y,5,FALSE))</f>
        <v>0.2mg/mL</v>
      </c>
      <c r="D113" s="207" t="str">
        <f>VLOOKUP(F113,'Drug Portfolio Master'!$A:$Y,6,FALSE)</f>
        <v>1mL</v>
      </c>
      <c r="E113" s="207" t="str">
        <f>VLOOKUP(F113,'Drug Portfolio Master'!$A:$Y,3,FALSE)</f>
        <v>0143-9682-25</v>
      </c>
      <c r="F113" s="208">
        <v>1013070</v>
      </c>
      <c r="G113" s="209">
        <f>VLOOKUP(F113,'Price Sheet'!$A:$C,3,FALSE)</f>
        <v>15.95</v>
      </c>
      <c r="H113" s="209"/>
      <c r="I113" s="112">
        <f t="shared" si="5"/>
        <v>15.95</v>
      </c>
      <c r="J113" s="112">
        <f t="shared" si="4"/>
        <v>0</v>
      </c>
      <c r="K113" s="202" t="str">
        <f>IFERROR(INDEX('Terms and Lists'!$M$1:$M$15,MATCH('Tiered Cart Pricing Formulas'!F113,'Terms and Lists'!$K$1:$K$14,0)),"")</f>
        <v/>
      </c>
      <c r="L113" s="45" t="str">
        <f>VLOOKUP(F113,'Drug Portfolio Master'!$A:$Y,2,FALSE)</f>
        <v>ACTIVE</v>
      </c>
    </row>
    <row r="114" spans="1:12" s="12" customFormat="1" ht="18.75" x14ac:dyDescent="0.3">
      <c r="A114" s="213">
        <f>INDEX('McKesson Formulary Calculator'!$A$12:$A$482,MATCH(F114,'McKesson Formulary Calculator'!$F$12:$F$482,0))</f>
        <v>0</v>
      </c>
      <c r="B114" s="205" t="str">
        <f>VLOOKUP(F114,'Drug Portfolio Master'!$A:$Y,4,FALSE)</f>
        <v>GLYCOPYRROLATE INJECTION, USP 1mg/5mL (0.2mg/mL) 5mL VIAL</v>
      </c>
      <c r="C114" s="206" t="str">
        <f>IF(VLOOKUP(F114,'Drug Portfolio Master'!$A:$Y,5,FALSE)=0,"n/a",VLOOKUP(F114,'Drug Portfolio Master'!$A:$Y,5,FALSE))</f>
        <v>0.2mg/mL</v>
      </c>
      <c r="D114" s="207" t="str">
        <f>VLOOKUP(F114,'Drug Portfolio Master'!$A:$Y,6,FALSE)</f>
        <v>5mL</v>
      </c>
      <c r="E114" s="207" t="str">
        <f>VLOOKUP(F114,'Drug Portfolio Master'!$A:$Y,3,FALSE)</f>
        <v>0143-9680-25</v>
      </c>
      <c r="F114" s="208">
        <v>1018040</v>
      </c>
      <c r="G114" s="209">
        <f>VLOOKUP(F114,'Price Sheet'!$A:$C,3,FALSE)</f>
        <v>25.99</v>
      </c>
      <c r="H114" s="209"/>
      <c r="I114" s="112">
        <f t="shared" si="5"/>
        <v>25.99</v>
      </c>
      <c r="J114" s="112">
        <f t="shared" si="4"/>
        <v>0</v>
      </c>
      <c r="K114" s="202" t="str">
        <f>IFERROR(INDEX('Terms and Lists'!$M$1:$M$15,MATCH('Tiered Cart Pricing Formulas'!F114,'Terms and Lists'!$K$1:$K$14,0)),"")</f>
        <v/>
      </c>
      <c r="L114" s="45" t="str">
        <f>VLOOKUP(F114,'Drug Portfolio Master'!$A:$Y,2,FALSE)</f>
        <v>ACTIVE</v>
      </c>
    </row>
    <row r="115" spans="1:12" s="12" customFormat="1" ht="18.75" x14ac:dyDescent="0.3">
      <c r="A115" s="213">
        <f>INDEX('McKesson Formulary Calculator'!$A$12:$A$482,MATCH(F115,'McKesson Formulary Calculator'!$F$12:$F$482,0))</f>
        <v>0</v>
      </c>
      <c r="B115" s="205" t="str">
        <f>VLOOKUP(F115,'Drug Portfolio Master'!$A:$Y,4,FALSE)</f>
        <v>HEPARIN SODIUM IN 0.45% SODIUM CHLORIDE INJECTION (100 USP UNITS/mL) 250 mL</v>
      </c>
      <c r="C115" s="206" t="str">
        <f>IF(VLOOKUP(F115,'Drug Portfolio Master'!$A:$Y,5,FALSE)=0,"n/a",VLOOKUP(F115,'Drug Portfolio Master'!$A:$Y,5,FALSE))</f>
        <v>100 USP UNITS/mL)</v>
      </c>
      <c r="D115" s="207" t="str">
        <f>VLOOKUP(F115,'Drug Portfolio Master'!$A:$Y,6,FALSE)</f>
        <v>250 mL</v>
      </c>
      <c r="E115" s="207" t="str">
        <f>VLOOKUP(F115,'Drug Portfolio Master'!$A:$Y,3,FALSE)</f>
        <v>0409-7650-62</v>
      </c>
      <c r="F115" s="208">
        <v>1011890</v>
      </c>
      <c r="G115" s="209">
        <f>VLOOKUP(F115,'Price Sheet'!$A:$C,3,FALSE)</f>
        <v>27.37</v>
      </c>
      <c r="H115" s="209"/>
      <c r="I115" s="112">
        <f t="shared" si="5"/>
        <v>27.37</v>
      </c>
      <c r="J115" s="112">
        <f t="shared" si="4"/>
        <v>0</v>
      </c>
      <c r="K115" s="202" t="str">
        <f>IFERROR(INDEX('Terms and Lists'!$M$1:$M$15,MATCH('Tiered Cart Pricing Formulas'!F115,'Terms and Lists'!$K$1:$K$14,0)),"")</f>
        <v/>
      </c>
      <c r="L115" s="45" t="str">
        <f>VLOOKUP(F115,'Drug Portfolio Master'!$A:$Y,2,FALSE)</f>
        <v>ACTIVE</v>
      </c>
    </row>
    <row r="116" spans="1:12" s="12" customFormat="1" ht="18.75" x14ac:dyDescent="0.3">
      <c r="A116" s="213">
        <f>INDEX('McKesson Formulary Calculator'!$A$12:$A$482,MATCH(F116,'McKesson Formulary Calculator'!$F$12:$F$482,0))</f>
        <v>0</v>
      </c>
      <c r="B116" s="205" t="str">
        <f>VLOOKUP(F116,'Drug Portfolio Master'!$A:$Y,4,FALSE)</f>
        <v>HEPARIN SODIUM INJECTION, USP 10,000 USP UNITS/mL 1mL VIAL</v>
      </c>
      <c r="C116" s="206" t="str">
        <f>IF(VLOOKUP(F116,'Drug Portfolio Master'!$A:$Y,5,FALSE)=0,"n/a",VLOOKUP(F116,'Drug Portfolio Master'!$A:$Y,5,FALSE))</f>
        <v>10,000 USP UNITS/mL</v>
      </c>
      <c r="D116" s="207" t="str">
        <f>VLOOKUP(F116,'Drug Portfolio Master'!$A:$Y,6,FALSE)</f>
        <v>1mL</v>
      </c>
      <c r="E116" s="207" t="str">
        <f>VLOOKUP(F116,'Drug Portfolio Master'!$A:$Y,3,FALSE)</f>
        <v>63739-964-25</v>
      </c>
      <c r="F116" s="208">
        <v>1012540</v>
      </c>
      <c r="G116" s="209">
        <f>VLOOKUP(F116,'Price Sheet'!$A:$C,3,FALSE)</f>
        <v>9.26</v>
      </c>
      <c r="H116" s="209"/>
      <c r="I116" s="112">
        <f t="shared" si="5"/>
        <v>9.26</v>
      </c>
      <c r="J116" s="112">
        <f t="shared" si="4"/>
        <v>0</v>
      </c>
      <c r="K116" s="202" t="str">
        <f>IFERROR(INDEX('Terms and Lists'!$M$1:$M$15,MATCH('Tiered Cart Pricing Formulas'!F116,'Terms and Lists'!$K$1:$K$14,0)),"")</f>
        <v/>
      </c>
      <c r="L116" s="45" t="str">
        <f>VLOOKUP(F116,'Drug Portfolio Master'!$A:$Y,2,FALSE)</f>
        <v>ACTIVE</v>
      </c>
    </row>
    <row r="117" spans="1:12" s="12" customFormat="1" ht="32.25" x14ac:dyDescent="0.3">
      <c r="A117" s="213">
        <f>INDEX('McKesson Formulary Calculator'!$A$12:$A$482,MATCH(F117,'McKesson Formulary Calculator'!$F$12:$F$482,0))</f>
        <v>0</v>
      </c>
      <c r="B117" s="205" t="str">
        <f>VLOOKUP(F117,'Drug Portfolio Master'!$A:$Y,4,FALSE)</f>
        <v>HEPARIN SODIUM INJECTION, USP 50,000 USP UNITS PER 5mL (10,000 USP UNITS per mL) 5mL VIAL</v>
      </c>
      <c r="C117" s="206" t="str">
        <f>IF(VLOOKUP(F117,'Drug Portfolio Master'!$A:$Y,5,FALSE)=0,"n/a",VLOOKUP(F117,'Drug Portfolio Master'!$A:$Y,5,FALSE))</f>
        <v>10,000u/mL</v>
      </c>
      <c r="D117" s="207" t="str">
        <f>VLOOKUP(F117,'Drug Portfolio Master'!$A:$Y,6,FALSE)</f>
        <v>5mL</v>
      </c>
      <c r="E117" s="207" t="str">
        <f>VLOOKUP(F117,'Drug Portfolio Master'!$A:$Y,3,FALSE)</f>
        <v>63323-542-14</v>
      </c>
      <c r="F117" s="208">
        <v>1012150</v>
      </c>
      <c r="G117" s="209">
        <f>VLOOKUP(F117,'Price Sheet'!$A:$C,3,FALSE)</f>
        <v>59.99</v>
      </c>
      <c r="H117" s="209"/>
      <c r="I117" s="112">
        <f t="shared" si="5"/>
        <v>59.99</v>
      </c>
      <c r="J117" s="112">
        <f t="shared" si="4"/>
        <v>0</v>
      </c>
      <c r="K117" s="202" t="str">
        <f>IFERROR(INDEX('Terms and Lists'!$M$1:$M$15,MATCH('Tiered Cart Pricing Formulas'!F117,'Terms and Lists'!$K$1:$K$14,0)),"")</f>
        <v/>
      </c>
      <c r="L117" s="45" t="str">
        <f>VLOOKUP(F117,'Drug Portfolio Master'!$A:$Y,2,FALSE)</f>
        <v>ACTIVE</v>
      </c>
    </row>
    <row r="118" spans="1:12" s="12" customFormat="1" ht="18.75" x14ac:dyDescent="0.3">
      <c r="A118" s="213">
        <f>INDEX('McKesson Formulary Calculator'!$A$12:$A$482,MATCH(F118,'McKesson Formulary Calculator'!$F$12:$F$482,0))</f>
        <v>0</v>
      </c>
      <c r="B118" s="205" t="str">
        <f>VLOOKUP(F118,'Drug Portfolio Master'!$A:$Y,4,FALSE)</f>
        <v>HYDRALAZINE HYDROCHLORIDE INJECTION, USP 20mg/mL 1mL VIAL</v>
      </c>
      <c r="C118" s="206" t="str">
        <f>IF(VLOOKUP(F118,'Drug Portfolio Master'!$A:$Y,5,FALSE)=0,"n/a",VLOOKUP(F118,'Drug Portfolio Master'!$A:$Y,5,FALSE))</f>
        <v>20mg/mL</v>
      </c>
      <c r="D118" s="207" t="str">
        <f>VLOOKUP(F118,'Drug Portfolio Master'!$A:$Y,6,FALSE)</f>
        <v>1mL</v>
      </c>
      <c r="E118" s="207" t="str">
        <f>VLOOKUP(F118,'Drug Portfolio Master'!$A:$Y,3,FALSE)</f>
        <v>17478-934-10</v>
      </c>
      <c r="F118" s="208">
        <v>1012130</v>
      </c>
      <c r="G118" s="209">
        <f>VLOOKUP(F118,'Price Sheet'!$A:$C,3,FALSE)</f>
        <v>85</v>
      </c>
      <c r="H118" s="209"/>
      <c r="I118" s="112">
        <f t="shared" si="5"/>
        <v>85</v>
      </c>
      <c r="J118" s="112">
        <f t="shared" si="4"/>
        <v>0</v>
      </c>
      <c r="K118" s="202" t="str">
        <f>IFERROR(INDEX('Terms and Lists'!$M$1:$M$15,MATCH('Tiered Cart Pricing Formulas'!F118,'Terms and Lists'!$K$1:$K$14,0)),"")</f>
        <v/>
      </c>
      <c r="L118" s="45" t="str">
        <f>VLOOKUP(F118,'Drug Portfolio Master'!$A:$Y,2,FALSE)</f>
        <v>ACTIVE</v>
      </c>
    </row>
    <row r="119" spans="1:12" s="12" customFormat="1" ht="32.25" x14ac:dyDescent="0.3">
      <c r="A119" s="213">
        <f>INDEX('McKesson Formulary Calculator'!$A$12:$A$482,MATCH(F119,'McKesson Formulary Calculator'!$F$12:$F$482,0))</f>
        <v>0</v>
      </c>
      <c r="B119" s="205" t="str">
        <f>VLOOKUP(F119,'Drug Portfolio Master'!$A:$Y,4,FALSE)</f>
        <v>HYLENEX® RECOMBINANT 1mL (HYALURONIDASE HUMAN INJECTION) 150 USP UNITS/mL 1mL VIAL</v>
      </c>
      <c r="C119" s="206" t="str">
        <f>IF(VLOOKUP(F119,'Drug Portfolio Master'!$A:$Y,5,FALSE)=0,"n/a",VLOOKUP(F119,'Drug Portfolio Master'!$A:$Y,5,FALSE))</f>
        <v>150 USP Units/mL</v>
      </c>
      <c r="D119" s="207" t="str">
        <f>VLOOKUP(F119,'Drug Portfolio Master'!$A:$Y,6,FALSE)</f>
        <v>1mL</v>
      </c>
      <c r="E119" s="207" t="str">
        <f>VLOOKUP(F119,'Drug Portfolio Master'!$A:$Y,3,FALSE)</f>
        <v>18657-117-04</v>
      </c>
      <c r="F119" s="208">
        <v>1016120</v>
      </c>
      <c r="G119" s="209">
        <f>VLOOKUP(F119,'Price Sheet'!$A:$C,3,FALSE)</f>
        <v>155.65</v>
      </c>
      <c r="H119" s="209"/>
      <c r="I119" s="112">
        <f t="shared" si="5"/>
        <v>155.65</v>
      </c>
      <c r="J119" s="112">
        <f t="shared" si="4"/>
        <v>0</v>
      </c>
      <c r="K119" s="202">
        <f>IFERROR(INDEX('Terms and Lists'!$M$1:$M$15,MATCH('Tiered Cart Pricing Formulas'!F119,'Terms and Lists'!$K$1:$K$14,0)),"")</f>
        <v>1</v>
      </c>
      <c r="L119" s="45" t="str">
        <f>VLOOKUP(F119,'Drug Portfolio Master'!$A:$Y,2,FALSE)</f>
        <v>RESTRICTED</v>
      </c>
    </row>
    <row r="120" spans="1:12" s="12" customFormat="1" ht="18.75" x14ac:dyDescent="0.3">
      <c r="A120" s="213">
        <f>INDEX('McKesson Formulary Calculator'!$A$12:$A$482,MATCH(F120,'McKesson Formulary Calculator'!$F$12:$F$482,0))</f>
        <v>0</v>
      </c>
      <c r="B120" s="205" t="str">
        <f>VLOOKUP(F120,'Drug Portfolio Master'!$A:$Y,4,FALSE)</f>
        <v>INFANT 25% DEXTROSE INJECTION, USP 2.5g (250mg/mL) ANSYR SYR</v>
      </c>
      <c r="C120" s="206" t="str">
        <f>IF(VLOOKUP(F120,'Drug Portfolio Master'!$A:$Y,5,FALSE)=0,"n/a",VLOOKUP(F120,'Drug Portfolio Master'!$A:$Y,5,FALSE))</f>
        <v>2.5g (250mg/mL)</v>
      </c>
      <c r="D120" s="207" t="str">
        <f>VLOOKUP(F120,'Drug Portfolio Master'!$A:$Y,6,FALSE)</f>
        <v>10mL</v>
      </c>
      <c r="E120" s="207" t="str">
        <f>VLOOKUP(F120,'Drug Portfolio Master'!$A:$Y,3,FALSE)</f>
        <v>0409-1775-10</v>
      </c>
      <c r="F120" s="208">
        <v>1000140</v>
      </c>
      <c r="G120" s="209">
        <f>VLOOKUP(F120,'Price Sheet'!$A:$C,3,FALSE)</f>
        <v>30.99</v>
      </c>
      <c r="H120" s="209"/>
      <c r="I120" s="112">
        <f t="shared" si="5"/>
        <v>30.99</v>
      </c>
      <c r="J120" s="112">
        <f t="shared" si="4"/>
        <v>0</v>
      </c>
      <c r="K120" s="202" t="str">
        <f>IFERROR(INDEX('Terms and Lists'!$M$1:$M$15,MATCH('Tiered Cart Pricing Formulas'!F120,'Terms and Lists'!$K$1:$K$14,0)),"")</f>
        <v/>
      </c>
      <c r="L120" s="45" t="str">
        <f>VLOOKUP(F120,'Drug Portfolio Master'!$A:$Y,2,FALSE)</f>
        <v>ACTIVE</v>
      </c>
    </row>
    <row r="121" spans="1:12" s="12" customFormat="1" ht="18.75" x14ac:dyDescent="0.3">
      <c r="A121" s="213">
        <f>INDEX('McKesson Formulary Calculator'!$A$12:$A$482,MATCH(F121,'McKesson Formulary Calculator'!$F$12:$F$482,0))</f>
        <v>0</v>
      </c>
      <c r="B121" s="205" t="str">
        <f>VLOOKUP(F121,'Drug Portfolio Master'!$A:$Y,4,FALSE)</f>
        <v>KETOROLAC TROMETHAMINE INJ., USP 30mg/mL 1mL VIAL</v>
      </c>
      <c r="C121" s="206" t="str">
        <f>IF(VLOOKUP(F121,'Drug Portfolio Master'!$A:$Y,5,FALSE)=0,"n/a",VLOOKUP(F121,'Drug Portfolio Master'!$A:$Y,5,FALSE))</f>
        <v>30mg/mL</v>
      </c>
      <c r="D121" s="207" t="str">
        <f>VLOOKUP(F121,'Drug Portfolio Master'!$A:$Y,6,FALSE)</f>
        <v>1mL</v>
      </c>
      <c r="E121" s="207" t="str">
        <f>VLOOKUP(F121,'Drug Portfolio Master'!$A:$Y,3,FALSE)</f>
        <v>0409-3795-01</v>
      </c>
      <c r="F121" s="208">
        <v>1008010</v>
      </c>
      <c r="G121" s="209">
        <f>VLOOKUP(F121,'Price Sheet'!$A:$C,3,FALSE)</f>
        <v>5.36</v>
      </c>
      <c r="H121" s="209"/>
      <c r="I121" s="112">
        <f t="shared" si="5"/>
        <v>5.36</v>
      </c>
      <c r="J121" s="112">
        <f t="shared" si="4"/>
        <v>0</v>
      </c>
      <c r="K121" s="202" t="str">
        <f>IFERROR(INDEX('Terms and Lists'!$M$1:$M$15,MATCH('Tiered Cart Pricing Formulas'!F121,'Terms and Lists'!$K$1:$K$14,0)),"")</f>
        <v/>
      </c>
      <c r="L121" s="45" t="str">
        <f>VLOOKUP(F121,'Drug Portfolio Master'!$A:$Y,2,FALSE)</f>
        <v>ACTIVE</v>
      </c>
    </row>
    <row r="122" spans="1:12" s="12" customFormat="1" ht="18.75" x14ac:dyDescent="0.3">
      <c r="A122" s="213">
        <f>INDEX('McKesson Formulary Calculator'!$A$12:$A$482,MATCH(F122,'McKesson Formulary Calculator'!$F$12:$F$482,0))</f>
        <v>0</v>
      </c>
      <c r="B122" s="205" t="str">
        <f>VLOOKUP(F122,'Drug Portfolio Master'!$A:$Y,4,FALSE)</f>
        <v>KETOROLAC TROMETHAMINE INJ., USP 60mg/2mL (30mg/mL) 2mL VIAL</v>
      </c>
      <c r="C122" s="206" t="str">
        <f>IF(VLOOKUP(F122,'Drug Portfolio Master'!$A:$Y,5,FALSE)=0,"n/a",VLOOKUP(F122,'Drug Portfolio Master'!$A:$Y,5,FALSE))</f>
        <v>60mg/2mL</v>
      </c>
      <c r="D122" s="207" t="str">
        <f>VLOOKUP(F122,'Drug Portfolio Master'!$A:$Y,6,FALSE)</f>
        <v>2mL</v>
      </c>
      <c r="E122" s="207" t="str">
        <f>VLOOKUP(F122,'Drug Portfolio Master'!$A:$Y,3,FALSE)</f>
        <v>0409-3796-01</v>
      </c>
      <c r="F122" s="208">
        <v>1008040</v>
      </c>
      <c r="G122" s="209">
        <f>VLOOKUP(F122,'Price Sheet'!$A:$C,3,FALSE)</f>
        <v>5.77</v>
      </c>
      <c r="H122" s="209"/>
      <c r="I122" s="112">
        <f t="shared" si="5"/>
        <v>5.77</v>
      </c>
      <c r="J122" s="112">
        <f t="shared" si="4"/>
        <v>0</v>
      </c>
      <c r="K122" s="202" t="str">
        <f>IFERROR(INDEX('Terms and Lists'!$M$1:$M$15,MATCH('Tiered Cart Pricing Formulas'!F122,'Terms and Lists'!$K$1:$K$14,0)),"")</f>
        <v/>
      </c>
      <c r="L122" s="45" t="str">
        <f>VLOOKUP(F122,'Drug Portfolio Master'!$A:$Y,2,FALSE)</f>
        <v>ACTIVE</v>
      </c>
    </row>
    <row r="123" spans="1:12" s="12" customFormat="1" ht="18.75" x14ac:dyDescent="0.3">
      <c r="A123" s="213">
        <f>INDEX('McKesson Formulary Calculator'!$A$12:$A$482,MATCH(F123,'McKesson Formulary Calculator'!$F$12:$F$482,0))</f>
        <v>0</v>
      </c>
      <c r="B123" s="205" t="str">
        <f>VLOOKUP(F123,'Drug Portfolio Master'!$A:$Y,4,FALSE)</f>
        <v>LABETALOL HCl INJECTION, USP 100mg/20mL (5mg/mL) 20mL VIAL BOXED</v>
      </c>
      <c r="C123" s="206" t="str">
        <f>IF(VLOOKUP(F123,'Drug Portfolio Master'!$A:$Y,5,FALSE)=0,"n/a",VLOOKUP(F123,'Drug Portfolio Master'!$A:$Y,5,FALSE))</f>
        <v>5mg/mL</v>
      </c>
      <c r="D123" s="207" t="str">
        <f>VLOOKUP(F123,'Drug Portfolio Master'!$A:$Y,6,FALSE)</f>
        <v>20mL</v>
      </c>
      <c r="E123" s="207" t="str">
        <f>VLOOKUP(F123,'Drug Portfolio Master'!$A:$Y,3,FALSE)</f>
        <v>0143-9622-01</v>
      </c>
      <c r="F123" s="208">
        <v>1018070</v>
      </c>
      <c r="G123" s="209">
        <f>VLOOKUP(F123,'Price Sheet'!$A:$C,3,FALSE)</f>
        <v>18.649999999999999</v>
      </c>
      <c r="H123" s="209"/>
      <c r="I123" s="112">
        <f t="shared" si="5"/>
        <v>18.649999999999999</v>
      </c>
      <c r="J123" s="112">
        <f t="shared" si="4"/>
        <v>0</v>
      </c>
      <c r="K123" s="202" t="str">
        <f>IFERROR(INDEX('Terms and Lists'!$M$1:$M$15,MATCH('Tiered Cart Pricing Formulas'!F123,'Terms and Lists'!$K$1:$K$14,0)),"")</f>
        <v/>
      </c>
      <c r="L123" s="45" t="str">
        <f>VLOOKUP(F123,'Drug Portfolio Master'!$A:$Y,2,FALSE)</f>
        <v>ACTIVE</v>
      </c>
    </row>
    <row r="124" spans="1:12" s="12" customFormat="1" ht="18.75" x14ac:dyDescent="0.3">
      <c r="A124" s="213">
        <f>INDEX('McKesson Formulary Calculator'!$A$12:$A$482,MATCH(F124,'McKesson Formulary Calculator'!$F$12:$F$482,0))</f>
        <v>0</v>
      </c>
      <c r="B124" s="205" t="str">
        <f>VLOOKUP(F124,'Drug Portfolio Master'!$A:$Y,4,FALSE)</f>
        <v>LABETALOL HYDROCHLORIDE INJECTION, USP 100mg/20mL (5mg/mL) VIAL</v>
      </c>
      <c r="C124" s="206" t="str">
        <f>IF(VLOOKUP(F124,'Drug Portfolio Master'!$A:$Y,5,FALSE)=0,"n/a",VLOOKUP(F124,'Drug Portfolio Master'!$A:$Y,5,FALSE))</f>
        <v>100mg/20mL (5mg/mL)</v>
      </c>
      <c r="D124" s="207" t="str">
        <f>VLOOKUP(F124,'Drug Portfolio Master'!$A:$Y,6,FALSE)</f>
        <v>20mL</v>
      </c>
      <c r="E124" s="207" t="str">
        <f>VLOOKUP(F124,'Drug Portfolio Master'!$A:$Y,3,FALSE)</f>
        <v>0409-2267-20</v>
      </c>
      <c r="F124" s="208">
        <v>1000320</v>
      </c>
      <c r="G124" s="209">
        <f>VLOOKUP(F124,'Price Sheet'!$A:$C,3,FALSE)</f>
        <v>18.649999999999999</v>
      </c>
      <c r="H124" s="209"/>
      <c r="I124" s="112">
        <f t="shared" si="5"/>
        <v>18.649999999999999</v>
      </c>
      <c r="J124" s="112">
        <f t="shared" si="4"/>
        <v>0</v>
      </c>
      <c r="K124" s="202" t="str">
        <f>IFERROR(INDEX('Terms and Lists'!$M$1:$M$15,MATCH('Tiered Cart Pricing Formulas'!F124,'Terms and Lists'!$K$1:$K$14,0)),"")</f>
        <v/>
      </c>
      <c r="L124" s="45" t="str">
        <f>VLOOKUP(F124,'Drug Portfolio Master'!$A:$Y,2,FALSE)</f>
        <v>ACTIVE</v>
      </c>
    </row>
    <row r="125" spans="1:12" s="12" customFormat="1" ht="18.75" x14ac:dyDescent="0.3">
      <c r="A125" s="213">
        <f>INDEX('McKesson Formulary Calculator'!$A$12:$A$482,MATCH(F125,'McKesson Formulary Calculator'!$F$12:$F$482,0))</f>
        <v>0</v>
      </c>
      <c r="B125" s="205" t="str">
        <f>VLOOKUP(F125,'Drug Portfolio Master'!$A:$Y,4,FALSE)</f>
        <v>LACTATED RINGER'S AND 5% DEXTROSE INJECTION, USP 1000mL BAG</v>
      </c>
      <c r="C125" s="206" t="str">
        <f>IF(VLOOKUP(F125,'Drug Portfolio Master'!$A:$Y,5,FALSE)=0,"n/a",VLOOKUP(F125,'Drug Portfolio Master'!$A:$Y,5,FALSE))</f>
        <v>600mg/100mL</v>
      </c>
      <c r="D125" s="207" t="str">
        <f>VLOOKUP(F125,'Drug Portfolio Master'!$A:$Y,6,FALSE)</f>
        <v>1000mL</v>
      </c>
      <c r="E125" s="207" t="str">
        <f>VLOOKUP(F125,'Drug Portfolio Master'!$A:$Y,3,FALSE)</f>
        <v>0990-7929-09</v>
      </c>
      <c r="F125" s="208">
        <v>1014210</v>
      </c>
      <c r="G125" s="209">
        <f>VLOOKUP(F125,'Price Sheet'!$A:$C,3,FALSE)</f>
        <v>20</v>
      </c>
      <c r="H125" s="209"/>
      <c r="I125" s="112">
        <f t="shared" si="5"/>
        <v>20</v>
      </c>
      <c r="J125" s="112">
        <f t="shared" si="4"/>
        <v>0</v>
      </c>
      <c r="K125" s="202" t="str">
        <f>IFERROR(INDEX('Terms and Lists'!$M$1:$M$15,MATCH('Tiered Cart Pricing Formulas'!F125,'Terms and Lists'!$K$1:$K$14,0)),"")</f>
        <v/>
      </c>
      <c r="L125" s="45" t="str">
        <f>VLOOKUP(F125,'Drug Portfolio Master'!$A:$Y,2,FALSE)</f>
        <v>ACTIVE</v>
      </c>
    </row>
    <row r="126" spans="1:12" s="12" customFormat="1" ht="18.75" x14ac:dyDescent="0.3">
      <c r="A126" s="213">
        <f>INDEX('McKesson Formulary Calculator'!$A$12:$A$482,MATCH(F126,'McKesson Formulary Calculator'!$F$12:$F$482,0))</f>
        <v>0</v>
      </c>
      <c r="B126" s="205" t="str">
        <f>VLOOKUP(F126,'Drug Portfolio Master'!$A:$Y,4,FALSE)</f>
        <v>LACTATED RINGER'S INJECTION, USP 1000mL BAG</v>
      </c>
      <c r="C126" s="206" t="str">
        <f>IF(VLOOKUP(F126,'Drug Portfolio Master'!$A:$Y,5,FALSE)=0,"n/a",VLOOKUP(F126,'Drug Portfolio Master'!$A:$Y,5,FALSE))</f>
        <v>n/a</v>
      </c>
      <c r="D126" s="207" t="str">
        <f>VLOOKUP(F126,'Drug Portfolio Master'!$A:$Y,6,FALSE)</f>
        <v>1000mL</v>
      </c>
      <c r="E126" s="207" t="str">
        <f>VLOOKUP(F126,'Drug Portfolio Master'!$A:$Y,3,FALSE)</f>
        <v>0990-7953-09</v>
      </c>
      <c r="F126" s="208">
        <v>1013810</v>
      </c>
      <c r="G126" s="209">
        <f>VLOOKUP(F126,'Price Sheet'!$A:$C,3,FALSE)</f>
        <v>20</v>
      </c>
      <c r="H126" s="209"/>
      <c r="I126" s="112">
        <f t="shared" si="5"/>
        <v>20</v>
      </c>
      <c r="J126" s="112">
        <f t="shared" si="4"/>
        <v>0</v>
      </c>
      <c r="K126" s="202" t="str">
        <f>IFERROR(INDEX('Terms and Lists'!$M$1:$M$15,MATCH('Tiered Cart Pricing Formulas'!F126,'Terms and Lists'!$K$1:$K$14,0)),"")</f>
        <v/>
      </c>
      <c r="L126" s="45" t="str">
        <f>VLOOKUP(F126,'Drug Portfolio Master'!$A:$Y,2,FALSE)</f>
        <v>ACTIVE</v>
      </c>
    </row>
    <row r="127" spans="1:12" s="12" customFormat="1" ht="18.75" x14ac:dyDescent="0.3">
      <c r="A127" s="213">
        <f>INDEX('McKesson Formulary Calculator'!$A$12:$A$482,MATCH(F127,'McKesson Formulary Calculator'!$F$12:$F$482,0))</f>
        <v>0</v>
      </c>
      <c r="B127" s="205" t="str">
        <f>VLOOKUP(F127,'Drug Portfolio Master'!$A:$Y,4,FALSE)</f>
        <v>LIDOCAINE HCI 1% AND EPINEPHRINE 1:100,000 INJECTION USP 30mL VIAL</v>
      </c>
      <c r="C127" s="206">
        <f>IF(VLOOKUP(F127,'Drug Portfolio Master'!$A:$Y,5,FALSE)=0,"n/a",VLOOKUP(F127,'Drug Portfolio Master'!$A:$Y,5,FALSE))</f>
        <v>0.01</v>
      </c>
      <c r="D127" s="207" t="str">
        <f>VLOOKUP(F127,'Drug Portfolio Master'!$A:$Y,6,FALSE)</f>
        <v>30mL</v>
      </c>
      <c r="E127" s="207" t="str">
        <f>VLOOKUP(F127,'Drug Portfolio Master'!$A:$Y,3,FALSE)</f>
        <v>0409-3178-02</v>
      </c>
      <c r="F127" s="208">
        <v>1011930</v>
      </c>
      <c r="G127" s="209">
        <f>VLOOKUP(F127,'Price Sheet'!$A:$C,3,FALSE)</f>
        <v>16.16</v>
      </c>
      <c r="H127" s="209"/>
      <c r="I127" s="112">
        <f t="shared" si="5"/>
        <v>16.16</v>
      </c>
      <c r="J127" s="112">
        <f t="shared" si="4"/>
        <v>0</v>
      </c>
      <c r="K127" s="202" t="str">
        <f>IFERROR(INDEX('Terms and Lists'!$M$1:$M$15,MATCH('Tiered Cart Pricing Formulas'!F127,'Terms and Lists'!$K$1:$K$14,0)),"")</f>
        <v/>
      </c>
      <c r="L127" s="45" t="str">
        <f>VLOOKUP(F127,'Drug Portfolio Master'!$A:$Y,2,FALSE)</f>
        <v>ACTIVE</v>
      </c>
    </row>
    <row r="128" spans="1:12" s="12" customFormat="1" ht="18.75" x14ac:dyDescent="0.3">
      <c r="A128" s="213">
        <f>INDEX('McKesson Formulary Calculator'!$A$12:$A$482,MATCH(F128,'McKesson Formulary Calculator'!$F$12:$F$482,0))</f>
        <v>0</v>
      </c>
      <c r="B128" s="205" t="str">
        <f>VLOOKUP(F128,'Drug Portfolio Master'!$A:$Y,4,FALSE)</f>
        <v>LIDOCAINE HCI 1% AND EPINEPHRINE 1:100,000 INJECTION USP 50mL VIAL</v>
      </c>
      <c r="C128" s="206">
        <f>IF(VLOOKUP(F128,'Drug Portfolio Master'!$A:$Y,5,FALSE)=0,"n/a",VLOOKUP(F128,'Drug Portfolio Master'!$A:$Y,5,FALSE))</f>
        <v>0.01</v>
      </c>
      <c r="D128" s="207" t="str">
        <f>VLOOKUP(F128,'Drug Portfolio Master'!$A:$Y,6,FALSE)</f>
        <v>50mL</v>
      </c>
      <c r="E128" s="207" t="str">
        <f>VLOOKUP(F128,'Drug Portfolio Master'!$A:$Y,3,FALSE)</f>
        <v>0409-3178-03</v>
      </c>
      <c r="F128" s="208">
        <v>1011860</v>
      </c>
      <c r="G128" s="209">
        <f>VLOOKUP(F128,'Price Sheet'!$A:$C,3,FALSE)</f>
        <v>10.99</v>
      </c>
      <c r="H128" s="209"/>
      <c r="I128" s="112">
        <f t="shared" si="5"/>
        <v>10.99</v>
      </c>
      <c r="J128" s="112">
        <f t="shared" si="4"/>
        <v>0</v>
      </c>
      <c r="K128" s="202" t="str">
        <f>IFERROR(INDEX('Terms and Lists'!$M$1:$M$15,MATCH('Tiered Cart Pricing Formulas'!F128,'Terms and Lists'!$K$1:$K$14,0)),"")</f>
        <v/>
      </c>
      <c r="L128" s="45" t="str">
        <f>VLOOKUP(F128,'Drug Portfolio Master'!$A:$Y,2,FALSE)</f>
        <v>ACTIVE</v>
      </c>
    </row>
    <row r="129" spans="1:12" s="12" customFormat="1" ht="18.75" x14ac:dyDescent="0.3">
      <c r="A129" s="213">
        <f>INDEX('McKesson Formulary Calculator'!$A$12:$A$482,MATCH(F129,'McKesson Formulary Calculator'!$F$12:$F$482,0))</f>
        <v>0</v>
      </c>
      <c r="B129" s="205" t="str">
        <f>VLOOKUP(F129,'Drug Portfolio Master'!$A:$Y,4,FALSE)</f>
        <v>LIDOCAINE HCI 1% AND EPINEPHRINE 1:100,000 INJECTION, USP 20mL VIAL</v>
      </c>
      <c r="C129" s="206" t="str">
        <f>IF(VLOOKUP(F129,'Drug Portfolio Master'!$A:$Y,5,FALSE)=0,"n/a",VLOOKUP(F129,'Drug Portfolio Master'!$A:$Y,5,FALSE))</f>
        <v>1% and 1:100,000</v>
      </c>
      <c r="D129" s="207" t="str">
        <f>VLOOKUP(F129,'Drug Portfolio Master'!$A:$Y,6,FALSE)</f>
        <v>20mL</v>
      </c>
      <c r="E129" s="207" t="str">
        <f>VLOOKUP(F129,'Drug Portfolio Master'!$A:$Y,3,FALSE)</f>
        <v>0409-3178-01</v>
      </c>
      <c r="F129" s="208">
        <v>1000360</v>
      </c>
      <c r="G129" s="209">
        <f>VLOOKUP(F129,'Price Sheet'!$A:$C,3,FALSE)</f>
        <v>10.45</v>
      </c>
      <c r="H129" s="209"/>
      <c r="I129" s="112">
        <f t="shared" si="5"/>
        <v>10.45</v>
      </c>
      <c r="J129" s="112">
        <f t="shared" si="4"/>
        <v>0</v>
      </c>
      <c r="K129" s="202" t="str">
        <f>IFERROR(INDEX('Terms and Lists'!$M$1:$M$15,MATCH('Tiered Cart Pricing Formulas'!F129,'Terms and Lists'!$K$1:$K$14,0)),"")</f>
        <v/>
      </c>
      <c r="L129" s="45" t="str">
        <f>VLOOKUP(F129,'Drug Portfolio Master'!$A:$Y,2,FALSE)</f>
        <v>ACTIVE</v>
      </c>
    </row>
    <row r="130" spans="1:12" s="12" customFormat="1" ht="18.75" x14ac:dyDescent="0.3">
      <c r="A130" s="213">
        <f>INDEX('McKesson Formulary Calculator'!$A$12:$A$482,MATCH(F130,'McKesson Formulary Calculator'!$F$12:$F$482,0))</f>
        <v>0</v>
      </c>
      <c r="B130" s="205" t="str">
        <f>VLOOKUP(F130,'Drug Portfolio Master'!$A:$Y,4,FALSE)</f>
        <v>LIDOCAINE HCI AND 5% DEXTROSE INJECTION USP 2g (4mg/mL) 500mL BAG</v>
      </c>
      <c r="C130" s="206" t="str">
        <f>IF(VLOOKUP(F130,'Drug Portfolio Master'!$A:$Y,5,FALSE)=0,"n/a",VLOOKUP(F130,'Drug Portfolio Master'!$A:$Y,5,FALSE))</f>
        <v>2g (4mg/mL)</v>
      </c>
      <c r="D130" s="207" t="str">
        <f>VLOOKUP(F130,'Drug Portfolio Master'!$A:$Y,6,FALSE)</f>
        <v>500mL</v>
      </c>
      <c r="E130" s="207" t="str">
        <f>VLOOKUP(F130,'Drug Portfolio Master'!$A:$Y,3,FALSE)</f>
        <v>0338-0409-03</v>
      </c>
      <c r="F130" s="208">
        <v>1008590</v>
      </c>
      <c r="G130" s="209">
        <f>VLOOKUP(F130,'Price Sheet'!$A:$C,3,FALSE)</f>
        <v>24.72</v>
      </c>
      <c r="H130" s="209"/>
      <c r="I130" s="112">
        <f t="shared" si="5"/>
        <v>24.72</v>
      </c>
      <c r="J130" s="112">
        <f t="shared" si="4"/>
        <v>0</v>
      </c>
      <c r="K130" s="202" t="str">
        <f>IFERROR(INDEX('Terms and Lists'!$M$1:$M$15,MATCH('Tiered Cart Pricing Formulas'!F130,'Terms and Lists'!$K$1:$K$14,0)),"")</f>
        <v/>
      </c>
      <c r="L130" s="45" t="str">
        <f>VLOOKUP(F130,'Drug Portfolio Master'!$A:$Y,2,FALSE)</f>
        <v>ACTIVE</v>
      </c>
    </row>
    <row r="131" spans="1:12" s="12" customFormat="1" ht="18.75" x14ac:dyDescent="0.3">
      <c r="A131" s="213">
        <f>INDEX('McKesson Formulary Calculator'!$A$12:$A$482,MATCH(F131,'McKesson Formulary Calculator'!$F$12:$F$482,0))</f>
        <v>0</v>
      </c>
      <c r="B131" s="205" t="str">
        <f>VLOOKUP(F131,'Drug Portfolio Master'!$A:$Y,4,FALSE)</f>
        <v>LIDOCAINE HCI AND 5% DEXTROSE INJECTION USP, 2g (8mg/mL) 250mL BAG</v>
      </c>
      <c r="C131" s="206" t="str">
        <f>IF(VLOOKUP(F131,'Drug Portfolio Master'!$A:$Y,5,FALSE)=0,"n/a",VLOOKUP(F131,'Drug Portfolio Master'!$A:$Y,5,FALSE))</f>
        <v>0.8mg/mL</v>
      </c>
      <c r="D131" s="207" t="str">
        <f>VLOOKUP(F131,'Drug Portfolio Master'!$A:$Y,6,FALSE)</f>
        <v>250mL</v>
      </c>
      <c r="E131" s="207" t="str">
        <f>VLOOKUP(F131,'Drug Portfolio Master'!$A:$Y,3,FALSE)</f>
        <v>0264-9598-20</v>
      </c>
      <c r="F131" s="208">
        <v>1016370</v>
      </c>
      <c r="G131" s="209">
        <f>VLOOKUP(F131,'Price Sheet'!$A:$C,3,FALSE)</f>
        <v>39.950000000000003</v>
      </c>
      <c r="H131" s="209"/>
      <c r="I131" s="112">
        <f t="shared" si="5"/>
        <v>39.950000000000003</v>
      </c>
      <c r="J131" s="112">
        <f t="shared" si="4"/>
        <v>0</v>
      </c>
      <c r="K131" s="202" t="str">
        <f>IFERROR(INDEX('Terms and Lists'!$M$1:$M$15,MATCH('Tiered Cart Pricing Formulas'!F131,'Terms and Lists'!$K$1:$K$14,0)),"")</f>
        <v/>
      </c>
      <c r="L131" s="45" t="str">
        <f>VLOOKUP(F131,'Drug Portfolio Master'!$A:$Y,2,FALSE)</f>
        <v>ACTIVE</v>
      </c>
    </row>
    <row r="132" spans="1:12" s="12" customFormat="1" ht="18.75" x14ac:dyDescent="0.3">
      <c r="A132" s="213">
        <f>INDEX('McKesson Formulary Calculator'!$A$12:$A$482,MATCH(F132,'McKesson Formulary Calculator'!$F$12:$F$482,0))</f>
        <v>0</v>
      </c>
      <c r="B132" s="205" t="str">
        <f>VLOOKUP(F132,'Drug Portfolio Master'!$A:$Y,4,FALSE)</f>
        <v>LIDOCAINE HCI INJ., USP, 2% 100 mg per 5 mL 100 mg LUER-JET™ SYR</v>
      </c>
      <c r="C132" s="206" t="str">
        <f>IF(VLOOKUP(F132,'Drug Portfolio Master'!$A:$Y,5,FALSE)=0,"n/a",VLOOKUP(F132,'Drug Portfolio Master'!$A:$Y,5,FALSE))</f>
        <v>20 mg/1 mL</v>
      </c>
      <c r="D132" s="207" t="str">
        <f>VLOOKUP(F132,'Drug Portfolio Master'!$A:$Y,6,FALSE)</f>
        <v>5 mL</v>
      </c>
      <c r="E132" s="207" t="str">
        <f>VLOOKUP(F132,'Drug Portfolio Master'!$A:$Y,3,FALSE)</f>
        <v>76329-3390-1</v>
      </c>
      <c r="F132" s="208">
        <v>1012400</v>
      </c>
      <c r="G132" s="209">
        <f>VLOOKUP(F132,'Price Sheet'!$A:$C,3,FALSE)</f>
        <v>24.48</v>
      </c>
      <c r="H132" s="209"/>
      <c r="I132" s="112">
        <f t="shared" si="5"/>
        <v>24.48</v>
      </c>
      <c r="J132" s="112">
        <f t="shared" si="4"/>
        <v>0</v>
      </c>
      <c r="K132" s="202" t="str">
        <f>IFERROR(INDEX('Terms and Lists'!$M$1:$M$15,MATCH('Tiered Cart Pricing Formulas'!F132,'Terms and Lists'!$K$1:$K$14,0)),"")</f>
        <v/>
      </c>
      <c r="L132" s="45" t="str">
        <f>VLOOKUP(F132,'Drug Portfolio Master'!$A:$Y,2,FALSE)</f>
        <v>ACTIVE</v>
      </c>
    </row>
    <row r="133" spans="1:12" s="12" customFormat="1" ht="18.75" x14ac:dyDescent="0.3">
      <c r="A133" s="213">
        <f>INDEX('McKesson Formulary Calculator'!$A$12:$A$482,MATCH(F133,'McKesson Formulary Calculator'!$F$12:$F$482,0))</f>
        <v>0</v>
      </c>
      <c r="B133" s="205" t="str">
        <f>VLOOKUP(F133,'Drug Portfolio Master'!$A:$Y,4,FALSE)</f>
        <v>LIDOCAINE HCI INJECTION USP 2% 100mg/5mL (20mg/mL) 5mL VIAL</v>
      </c>
      <c r="C133" s="206" t="str">
        <f>IF(VLOOKUP(F133,'Drug Portfolio Master'!$A:$Y,5,FALSE)=0,"n/a",VLOOKUP(F133,'Drug Portfolio Master'!$A:$Y,5,FALSE))</f>
        <v>20mg/mL</v>
      </c>
      <c r="D133" s="207" t="str">
        <f>VLOOKUP(F133,'Drug Portfolio Master'!$A:$Y,6,FALSE)</f>
        <v>5mL</v>
      </c>
      <c r="E133" s="207" t="str">
        <f>VLOOKUP(F133,'Drug Portfolio Master'!$A:$Y,3,FALSE)</f>
        <v>55150-165-05</v>
      </c>
      <c r="F133" s="208">
        <v>1016170</v>
      </c>
      <c r="G133" s="209">
        <f>VLOOKUP(F133,'Price Sheet'!$A:$C,3,FALSE)</f>
        <v>11.65</v>
      </c>
      <c r="H133" s="209"/>
      <c r="I133" s="112">
        <f t="shared" si="5"/>
        <v>11.65</v>
      </c>
      <c r="J133" s="112">
        <f t="shared" si="4"/>
        <v>0</v>
      </c>
      <c r="K133" s="202" t="str">
        <f>IFERROR(INDEX('Terms and Lists'!$M$1:$M$15,MATCH('Tiered Cart Pricing Formulas'!F133,'Terms and Lists'!$K$1:$K$14,0)),"")</f>
        <v/>
      </c>
      <c r="L133" s="45" t="str">
        <f>VLOOKUP(F133,'Drug Portfolio Master'!$A:$Y,2,FALSE)</f>
        <v>ACTIVE</v>
      </c>
    </row>
    <row r="134" spans="1:12" s="12" customFormat="1" ht="18.75" x14ac:dyDescent="0.3">
      <c r="A134" s="213">
        <f>INDEX('McKesson Formulary Calculator'!$A$12:$A$482,MATCH(F134,'McKesson Formulary Calculator'!$F$12:$F$482,0))</f>
        <v>0</v>
      </c>
      <c r="B134" s="205" t="str">
        <f>VLOOKUP(F134,'Drug Portfolio Master'!$A:$Y,4,FALSE)</f>
        <v>LIDOCAINE HCI INJECTION, USP 1% 50mg/5mL SYR</v>
      </c>
      <c r="C134" s="206" t="str">
        <f>IF(VLOOKUP(F134,'Drug Portfolio Master'!$A:$Y,5,FALSE)=0,"n/a",VLOOKUP(F134,'Drug Portfolio Master'!$A:$Y,5,FALSE))</f>
        <v>50mg/5mL</v>
      </c>
      <c r="D134" s="207" t="str">
        <f>VLOOKUP(F134,'Drug Portfolio Master'!$A:$Y,6,FALSE)</f>
        <v>5mL</v>
      </c>
      <c r="E134" s="207" t="str">
        <f>VLOOKUP(F134,'Drug Portfolio Master'!$A:$Y,3,FALSE)</f>
        <v>0409-4904-34</v>
      </c>
      <c r="F134" s="208">
        <v>1000340</v>
      </c>
      <c r="G134" s="209">
        <f>VLOOKUP(F134,'Price Sheet'!$A:$C,3,FALSE)</f>
        <v>34.31</v>
      </c>
      <c r="H134" s="209"/>
      <c r="I134" s="112">
        <f t="shared" si="5"/>
        <v>34.31</v>
      </c>
      <c r="J134" s="112">
        <f t="shared" si="4"/>
        <v>0</v>
      </c>
      <c r="K134" s="202" t="str">
        <f>IFERROR(INDEX('Terms and Lists'!$M$1:$M$15,MATCH('Tiered Cart Pricing Formulas'!F134,'Terms and Lists'!$K$1:$K$14,0)),"")</f>
        <v/>
      </c>
      <c r="L134" s="45" t="str">
        <f>VLOOKUP(F134,'Drug Portfolio Master'!$A:$Y,2,FALSE)</f>
        <v>ACTIVE</v>
      </c>
    </row>
    <row r="135" spans="1:12" s="12" customFormat="1" ht="18.75" x14ac:dyDescent="0.3">
      <c r="A135" s="213">
        <f>INDEX('McKesson Formulary Calculator'!$A$12:$A$482,MATCH(F135,'McKesson Formulary Calculator'!$F$12:$F$482,0))</f>
        <v>0</v>
      </c>
      <c r="B135" s="205" t="str">
        <f>VLOOKUP(F135,'Drug Portfolio Master'!$A:$Y,4,FALSE)</f>
        <v>LIDOCAINE HCI INJECTION, USP 2% (100 mg/5 mL) (20 mg/mL) 5mL VIAL</v>
      </c>
      <c r="C135" s="206" t="str">
        <f>IF(VLOOKUP(F135,'Drug Portfolio Master'!$A:$Y,5,FALSE)=0,"n/a",VLOOKUP(F135,'Drug Portfolio Master'!$A:$Y,5,FALSE))</f>
        <v>20 mg/mL</v>
      </c>
      <c r="D135" s="207" t="str">
        <f>VLOOKUP(F135,'Drug Portfolio Master'!$A:$Y,6,FALSE)</f>
        <v>5 mL</v>
      </c>
      <c r="E135" s="207" t="str">
        <f>VLOOKUP(F135,'Drug Portfolio Master'!$A:$Y,3,FALSE)</f>
        <v>0143-9594-25</v>
      </c>
      <c r="F135" s="208">
        <v>1012350</v>
      </c>
      <c r="G135" s="209">
        <f>VLOOKUP(F135,'Price Sheet'!$A:$C,3,FALSE)</f>
        <v>10.99</v>
      </c>
      <c r="H135" s="209"/>
      <c r="I135" s="112">
        <f t="shared" si="5"/>
        <v>10.99</v>
      </c>
      <c r="J135" s="112">
        <f t="shared" si="4"/>
        <v>0</v>
      </c>
      <c r="K135" s="202" t="str">
        <f>IFERROR(INDEX('Terms and Lists'!$M$1:$M$15,MATCH('Tiered Cart Pricing Formulas'!F135,'Terms and Lists'!$K$1:$K$14,0)),"")</f>
        <v/>
      </c>
      <c r="L135" s="45" t="str">
        <f>VLOOKUP(F135,'Drug Portfolio Master'!$A:$Y,2,FALSE)</f>
        <v>ACTIVE</v>
      </c>
    </row>
    <row r="136" spans="1:12" s="12" customFormat="1" ht="18.75" x14ac:dyDescent="0.3">
      <c r="A136" s="213">
        <f>INDEX('McKesson Formulary Calculator'!$A$12:$A$482,MATCH(F136,'McKesson Formulary Calculator'!$F$12:$F$482,0))</f>
        <v>0</v>
      </c>
      <c r="B136" s="205" t="str">
        <f>VLOOKUP(F136,'Drug Portfolio Master'!$A:$Y,4,FALSE)</f>
        <v>LIDOCAINE HCI INJECTION, USP 2% (100mg/5mL) (20mg/mL) 5mL VIAL</v>
      </c>
      <c r="C136" s="206" t="str">
        <f>IF(VLOOKUP(F136,'Drug Portfolio Master'!$A:$Y,5,FALSE)=0,"n/a",VLOOKUP(F136,'Drug Portfolio Master'!$A:$Y,5,FALSE))</f>
        <v>20mg/mL</v>
      </c>
      <c r="D136" s="207" t="str">
        <f>VLOOKUP(F136,'Drug Portfolio Master'!$A:$Y,6,FALSE)</f>
        <v>5mL</v>
      </c>
      <c r="E136" s="207" t="str">
        <f>VLOOKUP(F136,'Drug Portfolio Master'!$A:$Y,3,FALSE)</f>
        <v>63323-208-05</v>
      </c>
      <c r="F136" s="208">
        <v>1012010</v>
      </c>
      <c r="G136" s="209">
        <f>VLOOKUP(F136,'Price Sheet'!$A:$C,3,FALSE)</f>
        <v>10.99</v>
      </c>
      <c r="H136" s="209"/>
      <c r="I136" s="112">
        <f t="shared" si="5"/>
        <v>10.99</v>
      </c>
      <c r="J136" s="112">
        <f t="shared" si="4"/>
        <v>0</v>
      </c>
      <c r="K136" s="202" t="str">
        <f>IFERROR(INDEX('Terms and Lists'!$M$1:$M$15,MATCH('Tiered Cart Pricing Formulas'!F136,'Terms and Lists'!$K$1:$K$14,0)),"")</f>
        <v/>
      </c>
      <c r="L136" s="45" t="str">
        <f>VLOOKUP(F136,'Drug Portfolio Master'!$A:$Y,2,FALSE)</f>
        <v>ACTIVE</v>
      </c>
    </row>
    <row r="137" spans="1:12" s="12" customFormat="1" ht="18.75" x14ac:dyDescent="0.3">
      <c r="A137" s="213">
        <f>INDEX('McKesson Formulary Calculator'!$A$12:$A$482,MATCH(F137,'McKesson Formulary Calculator'!$F$12:$F$482,0))</f>
        <v>0</v>
      </c>
      <c r="B137" s="205" t="str">
        <f>VLOOKUP(F137,'Drug Portfolio Master'!$A:$Y,4,FALSE)</f>
        <v>LIDOCAINE HCI JELLY, USP, 2%, 100mg URO-JET</v>
      </c>
      <c r="C137" s="206" t="str">
        <f>IF(VLOOKUP(F137,'Drug Portfolio Master'!$A:$Y,5,FALSE)=0,"n/a",VLOOKUP(F137,'Drug Portfolio Master'!$A:$Y,5,FALSE))</f>
        <v>2% PER 5mL</v>
      </c>
      <c r="D137" s="207" t="str">
        <f>VLOOKUP(F137,'Drug Portfolio Master'!$A:$Y,6,FALSE)</f>
        <v>5mL</v>
      </c>
      <c r="E137" s="207" t="str">
        <f>VLOOKUP(F137,'Drug Portfolio Master'!$A:$Y,3,FALSE)</f>
        <v>76329-3012-5</v>
      </c>
      <c r="F137" s="208">
        <v>1012160</v>
      </c>
      <c r="G137" s="209">
        <f>VLOOKUP(F137,'Price Sheet'!$A:$C,3,FALSE)</f>
        <v>30.76</v>
      </c>
      <c r="H137" s="209"/>
      <c r="I137" s="112">
        <f t="shared" si="5"/>
        <v>30.76</v>
      </c>
      <c r="J137" s="112">
        <f t="shared" si="4"/>
        <v>0</v>
      </c>
      <c r="K137" s="202" t="str">
        <f>IFERROR(INDEX('Terms and Lists'!$M$1:$M$15,MATCH('Tiered Cart Pricing Formulas'!F137,'Terms and Lists'!$K$1:$K$14,0)),"")</f>
        <v/>
      </c>
      <c r="L137" s="45" t="str">
        <f>VLOOKUP(F137,'Drug Portfolio Master'!$A:$Y,2,FALSE)</f>
        <v>ACTIVE</v>
      </c>
    </row>
    <row r="138" spans="1:12" s="12" customFormat="1" ht="18.75" x14ac:dyDescent="0.3">
      <c r="A138" s="213">
        <f>INDEX('McKesson Formulary Calculator'!$A$12:$A$482,MATCH(F138,'McKesson Formulary Calculator'!$F$12:$F$482,0))</f>
        <v>0</v>
      </c>
      <c r="B138" s="205" t="str">
        <f>VLOOKUP(F138,'Drug Portfolio Master'!$A:$Y,4,FALSE)</f>
        <v>LIDOCAINE HCl 2% AND EPINEPHRINE 1:100,000 INJECTION, USP 30mL VIAL</v>
      </c>
      <c r="C138" s="206" t="str">
        <f>IF(VLOOKUP(F138,'Drug Portfolio Master'!$A:$Y,5,FALSE)=0,"n/a",VLOOKUP(F138,'Drug Portfolio Master'!$A:$Y,5,FALSE))</f>
        <v>2% &amp;1:100,000</v>
      </c>
      <c r="D138" s="207" t="str">
        <f>VLOOKUP(F138,'Drug Portfolio Master'!$A:$Y,6,FALSE)</f>
        <v>30mL</v>
      </c>
      <c r="E138" s="207" t="str">
        <f>VLOOKUP(F138,'Drug Portfolio Master'!$A:$Y,3,FALSE)</f>
        <v>0409-3182-02</v>
      </c>
      <c r="F138" s="208">
        <v>1013630</v>
      </c>
      <c r="G138" s="209">
        <f>VLOOKUP(F138,'Price Sheet'!$A:$C,3,FALSE)</f>
        <v>17.989999999999998</v>
      </c>
      <c r="H138" s="209"/>
      <c r="I138" s="112">
        <f t="shared" si="5"/>
        <v>17.989999999999998</v>
      </c>
      <c r="J138" s="112">
        <f t="shared" si="4"/>
        <v>0</v>
      </c>
      <c r="K138" s="202" t="str">
        <f>IFERROR(INDEX('Terms and Lists'!$M$1:$M$15,MATCH('Tiered Cart Pricing Formulas'!F138,'Terms and Lists'!$K$1:$K$14,0)),"")</f>
        <v/>
      </c>
      <c r="L138" s="45" t="str">
        <f>VLOOKUP(F138,'Drug Portfolio Master'!$A:$Y,2,FALSE)</f>
        <v>ACTIVE</v>
      </c>
    </row>
    <row r="139" spans="1:12" s="12" customFormat="1" ht="18.75" x14ac:dyDescent="0.3">
      <c r="A139" s="213">
        <f>INDEX('McKesson Formulary Calculator'!$A$12:$A$482,MATCH(F139,'McKesson Formulary Calculator'!$F$12:$F$482,0))</f>
        <v>0</v>
      </c>
      <c r="B139" s="205" t="str">
        <f>VLOOKUP(F139,'Drug Portfolio Master'!$A:$Y,4,FALSE)</f>
        <v>LIDOCAINE HCl 2% AND EPINEPHRINE 1:100,000 INJECTION, USP 50mL VIAL</v>
      </c>
      <c r="C139" s="206" t="str">
        <f>IF(VLOOKUP(F139,'Drug Portfolio Master'!$A:$Y,5,FALSE)=0,"n/a",VLOOKUP(F139,'Drug Portfolio Master'!$A:$Y,5,FALSE))</f>
        <v>2% &amp;1:100,000</v>
      </c>
      <c r="D139" s="207" t="str">
        <f>VLOOKUP(F139,'Drug Portfolio Master'!$A:$Y,6,FALSE)</f>
        <v>50mL</v>
      </c>
      <c r="E139" s="207" t="str">
        <f>VLOOKUP(F139,'Drug Portfolio Master'!$A:$Y,3,FALSE)</f>
        <v>0409-3182-03</v>
      </c>
      <c r="F139" s="208">
        <v>1013640</v>
      </c>
      <c r="G139" s="209">
        <f>VLOOKUP(F139,'Price Sheet'!$A:$C,3,FALSE)</f>
        <v>18.989999999999998</v>
      </c>
      <c r="H139" s="209"/>
      <c r="I139" s="112">
        <f t="shared" si="5"/>
        <v>18.989999999999998</v>
      </c>
      <c r="J139" s="112">
        <f t="shared" si="4"/>
        <v>0</v>
      </c>
      <c r="K139" s="202" t="str">
        <f>IFERROR(INDEX('Terms and Lists'!$M$1:$M$15,MATCH('Tiered Cart Pricing Formulas'!F139,'Terms and Lists'!$K$1:$K$14,0)),"")</f>
        <v/>
      </c>
      <c r="L139" s="45" t="str">
        <f>VLOOKUP(F139,'Drug Portfolio Master'!$A:$Y,2,FALSE)</f>
        <v>ACTIVE</v>
      </c>
    </row>
    <row r="140" spans="1:12" s="12" customFormat="1" ht="18.75" x14ac:dyDescent="0.3">
      <c r="A140" s="213">
        <f>INDEX('McKesson Formulary Calculator'!$A$12:$A$482,MATCH(F140,'McKesson Formulary Calculator'!$F$12:$F$482,0))</f>
        <v>0</v>
      </c>
      <c r="B140" s="205" t="str">
        <f>VLOOKUP(F140,'Drug Portfolio Master'!$A:$Y,4,FALSE)</f>
        <v>LIDOCAINE HCl INJECTION, USP 1% (50mg/5mL) (10mg/mL) 5 mL VIAL</v>
      </c>
      <c r="C140" s="206" t="str">
        <f>IF(VLOOKUP(F140,'Drug Portfolio Master'!$A:$Y,5,FALSE)=0,"n/a",VLOOKUP(F140,'Drug Portfolio Master'!$A:$Y,5,FALSE))</f>
        <v>10mg/mL</v>
      </c>
      <c r="D140" s="207" t="str">
        <f>VLOOKUP(F140,'Drug Portfolio Master'!$A:$Y,6,FALSE)</f>
        <v>5mL</v>
      </c>
      <c r="E140" s="207" t="str">
        <f>VLOOKUP(F140,'Drug Portfolio Master'!$A:$Y,3,FALSE)</f>
        <v>0143-9595-25</v>
      </c>
      <c r="F140" s="208">
        <v>1012580</v>
      </c>
      <c r="G140" s="209">
        <f>VLOOKUP(F140,'Price Sheet'!$A:$C,3,FALSE)</f>
        <v>5.99</v>
      </c>
      <c r="H140" s="209"/>
      <c r="I140" s="112">
        <f t="shared" si="5"/>
        <v>5.99</v>
      </c>
      <c r="J140" s="112">
        <f t="shared" si="4"/>
        <v>0</v>
      </c>
      <c r="K140" s="202" t="str">
        <f>IFERROR(INDEX('Terms and Lists'!$M$1:$M$15,MATCH('Tiered Cart Pricing Formulas'!F140,'Terms and Lists'!$K$1:$K$14,0)),"")</f>
        <v/>
      </c>
      <c r="L140" s="45" t="str">
        <f>VLOOKUP(F140,'Drug Portfolio Master'!$A:$Y,2,FALSE)</f>
        <v>ACTIVE</v>
      </c>
    </row>
    <row r="141" spans="1:12" s="12" customFormat="1" ht="32.25" x14ac:dyDescent="0.3">
      <c r="A141" s="213">
        <f>INDEX('McKesson Formulary Calculator'!$A$12:$A$482,MATCH(F141,'McKesson Formulary Calculator'!$F$12:$F$482,0))</f>
        <v>0</v>
      </c>
      <c r="B141" s="205" t="str">
        <f>VLOOKUP(F141,'Drug Portfolio Master'!$A:$Y,4,FALSE)</f>
        <v>MAGNESIUM SULFATE IN WATER FOR INJECTION (0.325 mEq Mg"/mL) 40mg/mL 2g TOTAL 50mL BAG</v>
      </c>
      <c r="C141" s="206" t="str">
        <f>IF(VLOOKUP(F141,'Drug Portfolio Master'!$A:$Y,5,FALSE)=0,"n/a",VLOOKUP(F141,'Drug Portfolio Master'!$A:$Y,5,FALSE))</f>
        <v>40mg/mL</v>
      </c>
      <c r="D141" s="207" t="str">
        <f>VLOOKUP(F141,'Drug Portfolio Master'!$A:$Y,6,FALSE)</f>
        <v>50mL</v>
      </c>
      <c r="E141" s="207" t="str">
        <f>VLOOKUP(F141,'Drug Portfolio Master'!$A:$Y,3,FALSE)</f>
        <v>0409-6729-24</v>
      </c>
      <c r="F141" s="208">
        <v>1010230</v>
      </c>
      <c r="G141" s="209">
        <f>VLOOKUP(F141,'Price Sheet'!$A:$C,3,FALSE)</f>
        <v>38.5</v>
      </c>
      <c r="H141" s="209"/>
      <c r="I141" s="112">
        <f t="shared" si="5"/>
        <v>38.5</v>
      </c>
      <c r="J141" s="112">
        <f t="shared" si="4"/>
        <v>0</v>
      </c>
      <c r="K141" s="202" t="str">
        <f>IFERROR(INDEX('Terms and Lists'!$M$1:$M$15,MATCH('Tiered Cart Pricing Formulas'!F141,'Terms and Lists'!$K$1:$K$14,0)),"")</f>
        <v/>
      </c>
      <c r="L141" s="45" t="str">
        <f>VLOOKUP(F141,'Drug Portfolio Master'!$A:$Y,2,FALSE)</f>
        <v>ACTIVE</v>
      </c>
    </row>
    <row r="142" spans="1:12" s="12" customFormat="1" ht="18.75" x14ac:dyDescent="0.3">
      <c r="A142" s="213">
        <f>INDEX('McKesson Formulary Calculator'!$A$12:$A$482,MATCH(F142,'McKesson Formulary Calculator'!$F$12:$F$482,0))</f>
        <v>0</v>
      </c>
      <c r="B142" s="205" t="str">
        <f>VLOOKUP(F142,'Drug Portfolio Master'!$A:$Y,4,FALSE)</f>
        <v>MAGNESIUM SULFATE INJECTION, USP 50% 1gram per 2mL (500mg per mL) 2mL VIAL</v>
      </c>
      <c r="C142" s="206" t="str">
        <f>IF(VLOOKUP(F142,'Drug Portfolio Master'!$A:$Y,5,FALSE)=0,"n/a",VLOOKUP(F142,'Drug Portfolio Master'!$A:$Y,5,FALSE))</f>
        <v>500mg/mL</v>
      </c>
      <c r="D142" s="207" t="str">
        <f>VLOOKUP(F142,'Drug Portfolio Master'!$A:$Y,6,FALSE)</f>
        <v>2mL</v>
      </c>
      <c r="E142" s="207" t="str">
        <f>VLOOKUP(F142,'Drug Portfolio Master'!$A:$Y,3,FALSE)</f>
        <v>63323-064-03</v>
      </c>
      <c r="F142" s="208">
        <v>1011950</v>
      </c>
      <c r="G142" s="209">
        <f>VLOOKUP(F142,'Price Sheet'!$A:$C,3,FALSE)</f>
        <v>6.72</v>
      </c>
      <c r="H142" s="209"/>
      <c r="I142" s="112">
        <f t="shared" si="5"/>
        <v>6.72</v>
      </c>
      <c r="J142" s="112">
        <f t="shared" si="4"/>
        <v>0</v>
      </c>
      <c r="K142" s="202" t="str">
        <f>IFERROR(INDEX('Terms and Lists'!$M$1:$M$15,MATCH('Tiered Cart Pricing Formulas'!F142,'Terms and Lists'!$K$1:$K$14,0)),"")</f>
        <v/>
      </c>
      <c r="L142" s="45" t="str">
        <f>VLOOKUP(F142,'Drug Portfolio Master'!$A:$Y,2,FALSE)</f>
        <v>ACTIVE</v>
      </c>
    </row>
    <row r="143" spans="1:12" s="12" customFormat="1" ht="18.75" x14ac:dyDescent="0.3">
      <c r="A143" s="213">
        <f>INDEX('McKesson Formulary Calculator'!$A$12:$A$482,MATCH(F143,'McKesson Formulary Calculator'!$F$12:$F$482,0))</f>
        <v>0</v>
      </c>
      <c r="B143" s="205" t="str">
        <f>VLOOKUP(F143,'Drug Portfolio Master'!$A:$Y,4,FALSE)</f>
        <v>MAGNESIUM SULFATE INJECTION, USP 50% 5 grams per 10mL (500 mg per mL) 10mL VIAL</v>
      </c>
      <c r="C143" s="206" t="str">
        <f>IF(VLOOKUP(F143,'Drug Portfolio Master'!$A:$Y,5,FALSE)=0,"n/a",VLOOKUP(F143,'Drug Portfolio Master'!$A:$Y,5,FALSE))</f>
        <v>500 mg per mL</v>
      </c>
      <c r="D143" s="207" t="str">
        <f>VLOOKUP(F143,'Drug Portfolio Master'!$A:$Y,6,FALSE)</f>
        <v>10mL</v>
      </c>
      <c r="E143" s="207" t="str">
        <f>VLOOKUP(F143,'Drug Portfolio Master'!$A:$Y,3,FALSE)</f>
        <v>63323-064-11</v>
      </c>
      <c r="F143" s="208">
        <v>1012710</v>
      </c>
      <c r="G143" s="209">
        <f>VLOOKUP(F143,'Price Sheet'!$A:$C,3,FALSE)</f>
        <v>25.99</v>
      </c>
      <c r="H143" s="209"/>
      <c r="I143" s="112">
        <f t="shared" si="5"/>
        <v>25.99</v>
      </c>
      <c r="J143" s="112">
        <f t="shared" si="4"/>
        <v>0</v>
      </c>
      <c r="K143" s="202" t="str">
        <f>IFERROR(INDEX('Terms and Lists'!$M$1:$M$15,MATCH('Tiered Cart Pricing Formulas'!F143,'Terms and Lists'!$K$1:$K$14,0)),"")</f>
        <v/>
      </c>
      <c r="L143" s="45" t="str">
        <f>VLOOKUP(F143,'Drug Portfolio Master'!$A:$Y,2,FALSE)</f>
        <v>ACTIVE</v>
      </c>
    </row>
    <row r="144" spans="1:12" s="12" customFormat="1" ht="18.75" x14ac:dyDescent="0.3">
      <c r="A144" s="213">
        <f>INDEX('McKesson Formulary Calculator'!$A$12:$A$482,MATCH(F144,'McKesson Formulary Calculator'!$F$12:$F$482,0))</f>
        <v>0</v>
      </c>
      <c r="B144" s="205" t="str">
        <f>VLOOKUP(F144,'Drug Portfolio Master'!$A:$Y,4,FALSE)</f>
        <v>METOCLOPRAMIDE INJECTION, USP 10 mg/2 Ml (5mg/mL) 2mL SYR</v>
      </c>
      <c r="C144" s="206" t="str">
        <f>IF(VLOOKUP(F144,'Drug Portfolio Master'!$A:$Y,5,FALSE)=0,"n/a",VLOOKUP(F144,'Drug Portfolio Master'!$A:$Y,5,FALSE))</f>
        <v>5mg/mL</v>
      </c>
      <c r="D144" s="207" t="str">
        <f>VLOOKUP(F144,'Drug Portfolio Master'!$A:$Y,6,FALSE)</f>
        <v>2mL</v>
      </c>
      <c r="E144" s="207" t="str">
        <f>VLOOKUP(F144,'Drug Portfolio Master'!$A:$Y,3,FALSE)</f>
        <v>76045-101-20</v>
      </c>
      <c r="F144" s="208">
        <v>1012250</v>
      </c>
      <c r="G144" s="209">
        <f>VLOOKUP(F144,'Price Sheet'!$A:$C,3,FALSE)</f>
        <v>10.64</v>
      </c>
      <c r="H144" s="209"/>
      <c r="I144" s="112">
        <f t="shared" si="5"/>
        <v>10.64</v>
      </c>
      <c r="J144" s="112">
        <f t="shared" si="4"/>
        <v>0</v>
      </c>
      <c r="K144" s="202" t="str">
        <f>IFERROR(INDEX('Terms and Lists'!$M$1:$M$15,MATCH('Tiered Cart Pricing Formulas'!F144,'Terms and Lists'!$K$1:$K$14,0)),"")</f>
        <v/>
      </c>
      <c r="L144" s="45" t="str">
        <f>VLOOKUP(F144,'Drug Portfolio Master'!$A:$Y,2,FALSE)</f>
        <v>ACTIVE</v>
      </c>
    </row>
    <row r="145" spans="1:12" s="12" customFormat="1" ht="18.75" x14ac:dyDescent="0.3">
      <c r="A145" s="213">
        <f>INDEX('McKesson Formulary Calculator'!$A$12:$A$482,MATCH(F145,'McKesson Formulary Calculator'!$F$12:$F$482,0))</f>
        <v>0</v>
      </c>
      <c r="B145" s="205" t="str">
        <f>VLOOKUP(F145,'Drug Portfolio Master'!$A:$Y,4,FALSE)</f>
        <v>METOPROLOL TARTRATE INJECTION, USP 5mg/5mL (1mg PER mL) 5mL VIAL</v>
      </c>
      <c r="C145" s="206" t="str">
        <f>IF(VLOOKUP(F145,'Drug Portfolio Master'!$A:$Y,5,FALSE)=0,"n/a",VLOOKUP(F145,'Drug Portfolio Master'!$A:$Y,5,FALSE))</f>
        <v>1mg/mL</v>
      </c>
      <c r="D145" s="207" t="str">
        <f>VLOOKUP(F145,'Drug Portfolio Master'!$A:$Y,6,FALSE)</f>
        <v>5mL</v>
      </c>
      <c r="E145" s="207" t="str">
        <f>VLOOKUP(F145,'Drug Portfolio Master'!$A:$Y,3,FALSE)</f>
        <v>0409-1778-05</v>
      </c>
      <c r="F145" s="208">
        <v>1012980</v>
      </c>
      <c r="G145" s="209">
        <f>VLOOKUP(F145,'Price Sheet'!$A:$C,3,FALSE)</f>
        <v>14.99</v>
      </c>
      <c r="H145" s="209"/>
      <c r="I145" s="112">
        <f t="shared" si="5"/>
        <v>14.99</v>
      </c>
      <c r="J145" s="112">
        <f t="shared" si="4"/>
        <v>0</v>
      </c>
      <c r="K145" s="202" t="str">
        <f>IFERROR(INDEX('Terms and Lists'!$M$1:$M$15,MATCH('Tiered Cart Pricing Formulas'!F145,'Terms and Lists'!$K$1:$K$14,0)),"")</f>
        <v/>
      </c>
      <c r="L145" s="45" t="str">
        <f>VLOOKUP(F145,'Drug Portfolio Master'!$A:$Y,2,FALSE)</f>
        <v>ACTIVE</v>
      </c>
    </row>
    <row r="146" spans="1:12" s="12" customFormat="1" ht="18.75" x14ac:dyDescent="0.3">
      <c r="A146" s="213">
        <f>INDEX('McKesson Formulary Calculator'!$A$12:$A$482,MATCH(F146,'McKesson Formulary Calculator'!$F$12:$F$482,0))</f>
        <v>0</v>
      </c>
      <c r="B146" s="205" t="str">
        <f>VLOOKUP(F146,'Drug Portfolio Master'!$A:$Y,4,FALSE)</f>
        <v>NALBUPHINE HCI INJ. 10mg/mL 10mL VIAL</v>
      </c>
      <c r="C146" s="206" t="str">
        <f>IF(VLOOKUP(F146,'Drug Portfolio Master'!$A:$Y,5,FALSE)=0,"n/a",VLOOKUP(F146,'Drug Portfolio Master'!$A:$Y,5,FALSE))</f>
        <v>10mg/mL</v>
      </c>
      <c r="D146" s="207" t="str">
        <f>VLOOKUP(F146,'Drug Portfolio Master'!$A:$Y,6,FALSE)</f>
        <v>10mL</v>
      </c>
      <c r="E146" s="207" t="str">
        <f>VLOOKUP(F146,'Drug Portfolio Master'!$A:$Y,3,FALSE)</f>
        <v>0409-1464-01</v>
      </c>
      <c r="F146" s="208">
        <v>1011850</v>
      </c>
      <c r="G146" s="209">
        <f>VLOOKUP(F146,'Price Sheet'!$A:$C,3,FALSE)</f>
        <v>75.95</v>
      </c>
      <c r="H146" s="209"/>
      <c r="I146" s="112">
        <f t="shared" si="5"/>
        <v>75.95</v>
      </c>
      <c r="J146" s="112">
        <f t="shared" si="4"/>
        <v>0</v>
      </c>
      <c r="K146" s="202" t="str">
        <f>IFERROR(INDEX('Terms and Lists'!$M$1:$M$15,MATCH('Tiered Cart Pricing Formulas'!F146,'Terms and Lists'!$K$1:$K$14,0)),"")</f>
        <v/>
      </c>
      <c r="L146" s="45" t="str">
        <f>VLOOKUP(F146,'Drug Portfolio Master'!$A:$Y,2,FALSE)</f>
        <v>ACTIVE</v>
      </c>
    </row>
    <row r="147" spans="1:12" s="12" customFormat="1" ht="18.75" x14ac:dyDescent="0.3">
      <c r="A147" s="213">
        <f>INDEX('McKesson Formulary Calculator'!$A$12:$A$482,MATCH(F147,'McKesson Formulary Calculator'!$F$12:$F$482,0))</f>
        <v>0</v>
      </c>
      <c r="B147" s="205" t="str">
        <f>VLOOKUP(F147,'Drug Portfolio Master'!$A:$Y,4,FALSE)</f>
        <v>NALOXONE HCl INJECTION, USP 0.4mg/mL 1mL VIAL</v>
      </c>
      <c r="C147" s="206" t="str">
        <f>IF(VLOOKUP(F147,'Drug Portfolio Master'!$A:$Y,5,FALSE)=0,"n/a",VLOOKUP(F147,'Drug Portfolio Master'!$A:$Y,5,FALSE))</f>
        <v>0.4mg/mL</v>
      </c>
      <c r="D147" s="207" t="str">
        <f>VLOOKUP(F147,'Drug Portfolio Master'!$A:$Y,6,FALSE)</f>
        <v>1mL</v>
      </c>
      <c r="E147" s="207" t="str">
        <f>VLOOKUP(F147,'Drug Portfolio Master'!$A:$Y,3,FALSE)</f>
        <v>0409-1215-01</v>
      </c>
      <c r="F147" s="208">
        <v>1000450</v>
      </c>
      <c r="G147" s="209">
        <f>VLOOKUP(F147,'Price Sheet'!$A:$C,3,FALSE)</f>
        <v>46.99</v>
      </c>
      <c r="H147" s="209"/>
      <c r="I147" s="112">
        <f t="shared" ref="I147" si="6">H147+G147</f>
        <v>46.99</v>
      </c>
      <c r="J147" s="112">
        <f t="shared" ref="J147" si="7">IFERROR(I147*A147,"")</f>
        <v>0</v>
      </c>
      <c r="K147" s="202" t="str">
        <f>IFERROR(INDEX('Terms and Lists'!$M$1:$M$15,MATCH('Tiered Cart Pricing Formulas'!F147,'Terms and Lists'!$K$1:$K$14,0)),"")</f>
        <v/>
      </c>
      <c r="L147" s="45" t="str">
        <f>VLOOKUP(F147,'Drug Portfolio Master'!$A:$Y,2,FALSE)</f>
        <v>ACTIVE</v>
      </c>
    </row>
    <row r="148" spans="1:12" s="12" customFormat="1" ht="18.75" x14ac:dyDescent="0.3">
      <c r="A148" s="213">
        <f>INDEX('McKesson Formulary Calculator'!$A$12:$A$482,MATCH(F148,'McKesson Formulary Calculator'!$F$12:$F$482,0))</f>
        <v>0</v>
      </c>
      <c r="B148" s="205" t="str">
        <f>VLOOKUP(F148,'Drug Portfolio Master'!$A:$Y,4,FALSE)</f>
        <v>NALOXONE HYDROCHLORIDE INJ., USP (1mg/mL) 2mL SYR</v>
      </c>
      <c r="C148" s="206" t="str">
        <f>IF(VLOOKUP(F148,'Drug Portfolio Master'!$A:$Y,5,FALSE)=0,"n/a",VLOOKUP(F148,'Drug Portfolio Master'!$A:$Y,5,FALSE))</f>
        <v>1mg/mL</v>
      </c>
      <c r="D148" s="207" t="str">
        <f>VLOOKUP(F148,'Drug Portfolio Master'!$A:$Y,6,FALSE)</f>
        <v>2mL</v>
      </c>
      <c r="E148" s="207" t="str">
        <f>VLOOKUP(F148,'Drug Portfolio Master'!$A:$Y,3,FALSE)</f>
        <v>76329-3369-01</v>
      </c>
      <c r="F148" s="208">
        <v>1000430</v>
      </c>
      <c r="G148" s="209">
        <f>VLOOKUP(F148,'Price Sheet'!$A:$C,3,FALSE)</f>
        <v>59.99</v>
      </c>
      <c r="H148" s="209"/>
      <c r="I148" s="112">
        <f t="shared" si="5"/>
        <v>59.99</v>
      </c>
      <c r="J148" s="112">
        <f t="shared" ref="J148:J197" si="8">IFERROR(I148*A148,"")</f>
        <v>0</v>
      </c>
      <c r="K148" s="202" t="str">
        <f>IFERROR(INDEX('Terms and Lists'!$M$1:$M$15,MATCH('Tiered Cart Pricing Formulas'!F148,'Terms and Lists'!$K$1:$K$14,0)),"")</f>
        <v/>
      </c>
      <c r="L148" s="45" t="str">
        <f>VLOOKUP(F148,'Drug Portfolio Master'!$A:$Y,2,FALSE)</f>
        <v>ACTIVE</v>
      </c>
    </row>
    <row r="149" spans="1:12" s="12" customFormat="1" ht="18.75" x14ac:dyDescent="0.3">
      <c r="A149" s="213">
        <f>INDEX('McKesson Formulary Calculator'!$A$12:$A$482,MATCH(F149,'McKesson Formulary Calculator'!$F$12:$F$482,0))</f>
        <v>0</v>
      </c>
      <c r="B149" s="205" t="str">
        <f>VLOOKUP(F149,'Drug Portfolio Master'!$A:$Y,4,FALSE)</f>
        <v>NALOXONE HYDROCHLORIDE INJECTION, USP 0.4mg/mL 10mL VIAL</v>
      </c>
      <c r="C149" s="206" t="str">
        <f>IF(VLOOKUP(F149,'Drug Portfolio Master'!$A:$Y,5,FALSE)=0,"n/a",VLOOKUP(F149,'Drug Portfolio Master'!$A:$Y,5,FALSE))</f>
        <v>0.4mg/mL</v>
      </c>
      <c r="D149" s="207" t="str">
        <f>VLOOKUP(F149,'Drug Portfolio Master'!$A:$Y,6,FALSE)</f>
        <v>10mL</v>
      </c>
      <c r="E149" s="207" t="str">
        <f>VLOOKUP(F149,'Drug Portfolio Master'!$A:$Y,3,FALSE)</f>
        <v>0409-1219-01</v>
      </c>
      <c r="F149" s="208">
        <v>1011800</v>
      </c>
      <c r="G149" s="209">
        <f>VLOOKUP(F149,'Price Sheet'!$A:$C,3,FALSE)</f>
        <v>295.95</v>
      </c>
      <c r="H149" s="209"/>
      <c r="I149" s="112">
        <f t="shared" si="5"/>
        <v>295.95</v>
      </c>
      <c r="J149" s="112">
        <f t="shared" si="8"/>
        <v>0</v>
      </c>
      <c r="K149" s="202" t="str">
        <f>IFERROR(INDEX('Terms and Lists'!$M$1:$M$15,MATCH('Tiered Cart Pricing Formulas'!F149,'Terms and Lists'!$K$1:$K$14,0)),"")</f>
        <v/>
      </c>
      <c r="L149" s="45" t="str">
        <f>VLOOKUP(F149,'Drug Portfolio Master'!$A:$Y,2,FALSE)</f>
        <v>ACTIVE</v>
      </c>
    </row>
    <row r="150" spans="1:12" s="12" customFormat="1" ht="18.75" x14ac:dyDescent="0.3">
      <c r="A150" s="213">
        <f>INDEX('McKesson Formulary Calculator'!$A$12:$A$482,MATCH(F150,'McKesson Formulary Calculator'!$F$12:$F$482,0))</f>
        <v>0</v>
      </c>
      <c r="B150" s="205" t="str">
        <f>VLOOKUP(F150,'Drug Portfolio Master'!$A:$Y,4,FALSE)</f>
        <v>NALOXONE HYDROCHLORIDE INJECTION, USP 0.4mg/mL 1mL CARP</v>
      </c>
      <c r="C150" s="206" t="str">
        <f>IF(VLOOKUP(F150,'Drug Portfolio Master'!$A:$Y,5,FALSE)=0,"n/a",VLOOKUP(F150,'Drug Portfolio Master'!$A:$Y,5,FALSE))</f>
        <v>0.4mg/mL</v>
      </c>
      <c r="D150" s="207" t="str">
        <f>VLOOKUP(F150,'Drug Portfolio Master'!$A:$Y,6,FALSE)</f>
        <v>1mL</v>
      </c>
      <c r="E150" s="207" t="str">
        <f>VLOOKUP(F150,'Drug Portfolio Master'!$A:$Y,3,FALSE)</f>
        <v>0409-1782-69</v>
      </c>
      <c r="F150" s="208">
        <v>1000420</v>
      </c>
      <c r="G150" s="209">
        <f>VLOOKUP(F150,'Price Sheet'!$A:$C,3,FALSE)</f>
        <v>30.5</v>
      </c>
      <c r="H150" s="209"/>
      <c r="I150" s="112">
        <f t="shared" si="5"/>
        <v>30.5</v>
      </c>
      <c r="J150" s="112">
        <f t="shared" si="8"/>
        <v>0</v>
      </c>
      <c r="K150" s="202" t="str">
        <f>IFERROR(INDEX('Terms and Lists'!$M$1:$M$15,MATCH('Tiered Cart Pricing Formulas'!F150,'Terms and Lists'!$K$1:$K$14,0)),"")</f>
        <v/>
      </c>
      <c r="L150" s="45" t="str">
        <f>VLOOKUP(F150,'Drug Portfolio Master'!$A:$Y,2,FALSE)</f>
        <v>ACTIVE</v>
      </c>
    </row>
    <row r="151" spans="1:12" s="12" customFormat="1" ht="18.75" x14ac:dyDescent="0.3">
      <c r="A151" s="213">
        <f>INDEX('McKesson Formulary Calculator'!$A$12:$A$482,MATCH(F151,'McKesson Formulary Calculator'!$F$12:$F$482,0))</f>
        <v>0</v>
      </c>
      <c r="B151" s="205" t="str">
        <f>VLOOKUP(F151,'Drug Portfolio Master'!$A:$Y,4,FALSE)</f>
        <v>NALOXONE HYDROCHLORIDE INJECTION, USP 2mg PER 2mL (1mg/mL) 2mL SYR</v>
      </c>
      <c r="C151" s="206" t="str">
        <f>IF(VLOOKUP(F151,'Drug Portfolio Master'!$A:$Y,5,FALSE)=0,"n/a",VLOOKUP(F151,'Drug Portfolio Master'!$A:$Y,5,FALSE))</f>
        <v>1mg/mL</v>
      </c>
      <c r="D151" s="207" t="str">
        <f>VLOOKUP(F151,'Drug Portfolio Master'!$A:$Y,6,FALSE)</f>
        <v>2mL</v>
      </c>
      <c r="E151" s="207" t="str">
        <f>VLOOKUP(F151,'Drug Portfolio Master'!$A:$Y,3,FALSE)</f>
        <v>55150-345-10</v>
      </c>
      <c r="F151" s="208">
        <v>1017790</v>
      </c>
      <c r="G151" s="209">
        <f>VLOOKUP(F151,'Price Sheet'!$A:$C,3,FALSE)</f>
        <v>59.99</v>
      </c>
      <c r="H151" s="209"/>
      <c r="I151" s="112">
        <f t="shared" si="5"/>
        <v>59.99</v>
      </c>
      <c r="J151" s="112">
        <f t="shared" si="8"/>
        <v>0</v>
      </c>
      <c r="K151" s="202" t="str">
        <f>IFERROR(INDEX('Terms and Lists'!$M$1:$M$15,MATCH('Tiered Cart Pricing Formulas'!F151,'Terms and Lists'!$K$1:$K$14,0)),"")</f>
        <v/>
      </c>
      <c r="L151" s="45" t="str">
        <f>VLOOKUP(F151,'Drug Portfolio Master'!$A:$Y,2,FALSE)</f>
        <v>ACTIVE</v>
      </c>
    </row>
    <row r="152" spans="1:12" s="12" customFormat="1" ht="18.75" x14ac:dyDescent="0.3">
      <c r="A152" s="213">
        <f>INDEX('McKesson Formulary Calculator'!$A$12:$A$482,MATCH(F152,'McKesson Formulary Calculator'!$F$12:$F$482,0))</f>
        <v>0</v>
      </c>
      <c r="B152" s="205" t="str">
        <f>VLOOKUP(F152,'Drug Portfolio Master'!$A:$Y,4,FALSE)</f>
        <v>NARCAN NALOXONE HCI NASAL SPRAY 4mg/.1mL 2-PACK</v>
      </c>
      <c r="C152" s="206" t="str">
        <f>IF(VLOOKUP(F152,'Drug Portfolio Master'!$A:$Y,5,FALSE)=0,"n/a",VLOOKUP(F152,'Drug Portfolio Master'!$A:$Y,5,FALSE))</f>
        <v>4mg/.1mL</v>
      </c>
      <c r="D152" s="207" t="str">
        <f>VLOOKUP(F152,'Drug Portfolio Master'!$A:$Y,6,FALSE)</f>
        <v>0.1mL 2pack</v>
      </c>
      <c r="E152" s="207" t="str">
        <f>VLOOKUP(F152,'Drug Portfolio Master'!$A:$Y,3,FALSE)</f>
        <v>69547-353-02</v>
      </c>
      <c r="F152" s="208">
        <v>1000440</v>
      </c>
      <c r="G152" s="209">
        <f>VLOOKUP(F152,'Price Sheet'!$A:$C,3,FALSE)</f>
        <v>110</v>
      </c>
      <c r="H152" s="209"/>
      <c r="I152" s="112">
        <f t="shared" si="5"/>
        <v>110</v>
      </c>
      <c r="J152" s="112">
        <f t="shared" si="8"/>
        <v>0</v>
      </c>
      <c r="K152" s="202" t="str">
        <f>IFERROR(INDEX('Terms and Lists'!$M$1:$M$15,MATCH('Tiered Cart Pricing Formulas'!F152,'Terms and Lists'!$K$1:$K$14,0)),"")</f>
        <v/>
      </c>
      <c r="L152" s="45" t="str">
        <f>VLOOKUP(F152,'Drug Portfolio Master'!$A:$Y,2,FALSE)</f>
        <v>RESTRICTED</v>
      </c>
    </row>
    <row r="153" spans="1:12" s="12" customFormat="1" ht="18.75" x14ac:dyDescent="0.3">
      <c r="A153" s="213">
        <f>INDEX('McKesson Formulary Calculator'!$A$12:$A$482,MATCH(F153,'McKesson Formulary Calculator'!$F$12:$F$482,0))</f>
        <v>0</v>
      </c>
      <c r="B153" s="205" t="str">
        <f>VLOOKUP(F153,'Drug Portfolio Master'!$A:$Y,4,FALSE)</f>
        <v>NARCAN NALOXONE HCI NASAL SPRAY 4mg/.1mL SINGLE UNBOXED</v>
      </c>
      <c r="C153" s="206" t="str">
        <f>IF(VLOOKUP(F153,'Drug Portfolio Master'!$A:$Y,5,FALSE)=0,"n/a",VLOOKUP(F153,'Drug Portfolio Master'!$A:$Y,5,FALSE))</f>
        <v>4mg/.1mL</v>
      </c>
      <c r="D153" s="207" t="str">
        <f>VLOOKUP(F153,'Drug Portfolio Master'!$A:$Y,6,FALSE)</f>
        <v>0.1mL</v>
      </c>
      <c r="E153" s="207" t="str">
        <f>VLOOKUP(F153,'Drug Portfolio Master'!$A:$Y,3,FALSE)</f>
        <v>69547-353-02</v>
      </c>
      <c r="F153" s="208">
        <v>1010300</v>
      </c>
      <c r="G153" s="209">
        <f>VLOOKUP(F153,'Price Sheet'!$A:$C,3,FALSE)</f>
        <v>55</v>
      </c>
      <c r="H153" s="209"/>
      <c r="I153" s="112">
        <f t="shared" si="5"/>
        <v>55</v>
      </c>
      <c r="J153" s="112">
        <f t="shared" si="8"/>
        <v>0</v>
      </c>
      <c r="K153" s="202" t="str">
        <f>IFERROR(INDEX('Terms and Lists'!$M$1:$M$15,MATCH('Tiered Cart Pricing Formulas'!F153,'Terms and Lists'!$K$1:$K$14,0)),"")</f>
        <v/>
      </c>
      <c r="L153" s="45" t="str">
        <f>VLOOKUP(F153,'Drug Portfolio Master'!$A:$Y,2,FALSE)</f>
        <v>ACTIVE</v>
      </c>
    </row>
    <row r="154" spans="1:12" s="12" customFormat="1" ht="32.25" x14ac:dyDescent="0.3">
      <c r="A154" s="213">
        <f>INDEX('McKesson Formulary Calculator'!$A$12:$A$482,MATCH(F154,'McKesson Formulary Calculator'!$F$12:$F$482,0))</f>
        <v>0</v>
      </c>
      <c r="B154" s="205" t="str">
        <f>VLOOKUP(F154,'Drug Portfolio Master'!$A:$Y,4,FALSE)</f>
        <v>NESACAINE(R) (CHLOROPROCAINE HCI INJECTION, USP) 1% (300mg per 30mL) (10mg per mL) 30mL VIAL</v>
      </c>
      <c r="C154" s="206" t="str">
        <f>IF(VLOOKUP(F154,'Drug Portfolio Master'!$A:$Y,5,FALSE)=0,"n/a",VLOOKUP(F154,'Drug Portfolio Master'!$A:$Y,5,FALSE))</f>
        <v>10mg/mL</v>
      </c>
      <c r="D154" s="207" t="str">
        <f>VLOOKUP(F154,'Drug Portfolio Master'!$A:$Y,6,FALSE)</f>
        <v>30mL</v>
      </c>
      <c r="E154" s="207" t="str">
        <f>VLOOKUP(F154,'Drug Portfolio Master'!$A:$Y,3,FALSE)</f>
        <v>63323-475-37</v>
      </c>
      <c r="F154" s="208">
        <v>1012100</v>
      </c>
      <c r="G154" s="209">
        <f>VLOOKUP(F154,'Price Sheet'!$A:$C,3,FALSE)</f>
        <v>39.950000000000003</v>
      </c>
      <c r="H154" s="209"/>
      <c r="I154" s="112">
        <f t="shared" si="5"/>
        <v>39.950000000000003</v>
      </c>
      <c r="J154" s="112">
        <f t="shared" si="8"/>
        <v>0</v>
      </c>
      <c r="K154" s="202" t="str">
        <f>IFERROR(INDEX('Terms and Lists'!$M$1:$M$15,MATCH('Tiered Cart Pricing Formulas'!F154,'Terms and Lists'!$K$1:$K$14,0)),"")</f>
        <v/>
      </c>
      <c r="L154" s="45" t="str">
        <f>VLOOKUP(F154,'Drug Portfolio Master'!$A:$Y,2,FALSE)</f>
        <v>ACTIVE</v>
      </c>
    </row>
    <row r="155" spans="1:12" s="12" customFormat="1" ht="32.25" x14ac:dyDescent="0.3">
      <c r="A155" s="213">
        <f>INDEX('McKesson Formulary Calculator'!$A$12:$A$482,MATCH(F155,'McKesson Formulary Calculator'!$F$12:$F$482,0))</f>
        <v>0</v>
      </c>
      <c r="B155" s="205" t="str">
        <f>VLOOKUP(F155,'Drug Portfolio Master'!$A:$Y,4,FALSE)</f>
        <v>NESACAINE(R) -MPF (CHLOROPROCAINE HCI INJECTION, USP) 2% (400mg per 20mL) (20mg per mL) 20mL VIAL</v>
      </c>
      <c r="C155" s="206" t="str">
        <f>IF(VLOOKUP(F155,'Drug Portfolio Master'!$A:$Y,5,FALSE)=0,"n/a",VLOOKUP(F155,'Drug Portfolio Master'!$A:$Y,5,FALSE))</f>
        <v>20mg/mL</v>
      </c>
      <c r="D155" s="207" t="str">
        <f>VLOOKUP(F155,'Drug Portfolio Master'!$A:$Y,6,FALSE)</f>
        <v>20mL</v>
      </c>
      <c r="E155" s="207" t="str">
        <f>VLOOKUP(F155,'Drug Portfolio Master'!$A:$Y,3,FALSE)</f>
        <v>63323-477-27</v>
      </c>
      <c r="F155" s="208">
        <v>1012120</v>
      </c>
      <c r="G155" s="209">
        <f>VLOOKUP(F155,'Price Sheet'!$A:$C,3,FALSE)</f>
        <v>46.95</v>
      </c>
      <c r="H155" s="209"/>
      <c r="I155" s="112">
        <f t="shared" si="5"/>
        <v>46.95</v>
      </c>
      <c r="J155" s="112">
        <f t="shared" si="8"/>
        <v>0</v>
      </c>
      <c r="K155" s="202" t="str">
        <f>IFERROR(INDEX('Terms and Lists'!$M$1:$M$15,MATCH('Tiered Cart Pricing Formulas'!F155,'Terms and Lists'!$K$1:$K$14,0)),"")</f>
        <v/>
      </c>
      <c r="L155" s="45" t="str">
        <f>VLOOKUP(F155,'Drug Portfolio Master'!$A:$Y,2,FALSE)</f>
        <v>ACTIVE</v>
      </c>
    </row>
    <row r="156" spans="1:12" s="12" customFormat="1" ht="32.25" x14ac:dyDescent="0.3">
      <c r="A156" s="213">
        <f>INDEX('McKesson Formulary Calculator'!$A$12:$A$482,MATCH(F156,'McKesson Formulary Calculator'!$F$12:$F$482,0))</f>
        <v>0</v>
      </c>
      <c r="B156" s="205" t="str">
        <f>VLOOKUP(F156,'Drug Portfolio Master'!$A:$Y,4,FALSE)</f>
        <v>NESACAINE® (CHLOROPROCAINE HCI INJECTION, USP) 2% (600mg per 30mL) (20mg per mL) 30mL VIAL</v>
      </c>
      <c r="C156" s="206" t="str">
        <f>IF(VLOOKUP(F156,'Drug Portfolio Master'!$A:$Y,5,FALSE)=0,"n/a",VLOOKUP(F156,'Drug Portfolio Master'!$A:$Y,5,FALSE))</f>
        <v>20mg/mL</v>
      </c>
      <c r="D156" s="207" t="str">
        <f>VLOOKUP(F156,'Drug Portfolio Master'!$A:$Y,6,FALSE)</f>
        <v>30mL</v>
      </c>
      <c r="E156" s="207" t="str">
        <f>VLOOKUP(F156,'Drug Portfolio Master'!$A:$Y,3,FALSE)</f>
        <v>63323-476-37</v>
      </c>
      <c r="F156" s="208">
        <v>1012110</v>
      </c>
      <c r="G156" s="209">
        <f>VLOOKUP(F156,'Price Sheet'!$A:$C,3,FALSE)</f>
        <v>40.950000000000003</v>
      </c>
      <c r="H156" s="209"/>
      <c r="I156" s="112">
        <f t="shared" si="5"/>
        <v>40.950000000000003</v>
      </c>
      <c r="J156" s="112">
        <f t="shared" si="8"/>
        <v>0</v>
      </c>
      <c r="K156" s="202" t="str">
        <f>IFERROR(INDEX('Terms and Lists'!$M$1:$M$15,MATCH('Tiered Cart Pricing Formulas'!F156,'Terms and Lists'!$K$1:$K$14,0)),"")</f>
        <v/>
      </c>
      <c r="L156" s="45" t="str">
        <f>VLOOKUP(F156,'Drug Portfolio Master'!$A:$Y,2,FALSE)</f>
        <v>ACTIVE</v>
      </c>
    </row>
    <row r="157" spans="1:12" s="12" customFormat="1" ht="32.25" x14ac:dyDescent="0.3">
      <c r="A157" s="213">
        <f>INDEX('McKesson Formulary Calculator'!$A$12:$A$482,MATCH(F157,'McKesson Formulary Calculator'!$F$12:$F$482,0))</f>
        <v>0</v>
      </c>
      <c r="B157" s="205" t="str">
        <f>VLOOKUP(F157,'Drug Portfolio Master'!$A:$Y,4,FALSE)</f>
        <v>NEXTERONE (AMIODARONE HCI) PREMIXED INJECTION 360mg/200mL (1.8mg/mL) 200mL BAG</v>
      </c>
      <c r="C157" s="206" t="str">
        <f>IF(VLOOKUP(F157,'Drug Portfolio Master'!$A:$Y,5,FALSE)=0,"n/a",VLOOKUP(F157,'Drug Portfolio Master'!$A:$Y,5,FALSE))</f>
        <v>1.8mg/mL</v>
      </c>
      <c r="D157" s="207" t="str">
        <f>VLOOKUP(F157,'Drug Portfolio Master'!$A:$Y,6,FALSE)</f>
        <v>200mL</v>
      </c>
      <c r="E157" s="207" t="str">
        <f>VLOOKUP(F157,'Drug Portfolio Master'!$A:$Y,3,FALSE)</f>
        <v>43066-360-20</v>
      </c>
      <c r="F157" s="208">
        <v>1013010</v>
      </c>
      <c r="G157" s="209">
        <f>VLOOKUP(F157,'Price Sheet'!$A:$C,3,FALSE)</f>
        <v>106.99</v>
      </c>
      <c r="H157" s="209"/>
      <c r="I157" s="112">
        <f t="shared" si="5"/>
        <v>106.99</v>
      </c>
      <c r="J157" s="112">
        <f t="shared" si="8"/>
        <v>0</v>
      </c>
      <c r="K157" s="202" t="str">
        <f>IFERROR(INDEX('Terms and Lists'!$M$1:$M$15,MATCH('Tiered Cart Pricing Formulas'!F157,'Terms and Lists'!$K$1:$K$14,0)),"")</f>
        <v/>
      </c>
      <c r="L157" s="45" t="str">
        <f>VLOOKUP(F157,'Drug Portfolio Master'!$A:$Y,2,FALSE)</f>
        <v>ACTIVE</v>
      </c>
    </row>
    <row r="158" spans="1:12" s="12" customFormat="1" ht="18.75" x14ac:dyDescent="0.3">
      <c r="A158" s="213">
        <f>INDEX('McKesson Formulary Calculator'!$A$12:$A$482,MATCH(F158,'McKesson Formulary Calculator'!$F$12:$F$482,0))</f>
        <v>0</v>
      </c>
      <c r="B158" s="205" t="str">
        <f>VLOOKUP(F158,'Drug Portfolio Master'!$A:$Y,4,FALSE)</f>
        <v>NICARDIPINE HYDROCHLORIDE INJECTION 25mg/10mL (2.5 mg/mL) 10mL VIAL</v>
      </c>
      <c r="C158" s="206" t="str">
        <f>IF(VLOOKUP(F158,'Drug Portfolio Master'!$A:$Y,5,FALSE)=0,"n/a",VLOOKUP(F158,'Drug Portfolio Master'!$A:$Y,5,FALSE))</f>
        <v>2.5mg/mL</v>
      </c>
      <c r="D158" s="207" t="str">
        <f>VLOOKUP(F158,'Drug Portfolio Master'!$A:$Y,6,FALSE)</f>
        <v>10mL</v>
      </c>
      <c r="E158" s="207" t="str">
        <f>VLOOKUP(F158,'Drug Portfolio Master'!$A:$Y,3,FALSE)</f>
        <v>0143-9689-10</v>
      </c>
      <c r="F158" s="208">
        <v>1013020</v>
      </c>
      <c r="G158" s="209">
        <f>VLOOKUP(F158,'Price Sheet'!$A:$C,3,FALSE)</f>
        <v>45.99</v>
      </c>
      <c r="H158" s="209"/>
      <c r="I158" s="112">
        <f t="shared" si="5"/>
        <v>45.99</v>
      </c>
      <c r="J158" s="112">
        <f t="shared" si="8"/>
        <v>0</v>
      </c>
      <c r="K158" s="202" t="str">
        <f>IFERROR(INDEX('Terms and Lists'!$M$1:$M$15,MATCH('Tiered Cart Pricing Formulas'!F158,'Terms and Lists'!$K$1:$K$14,0)),"")</f>
        <v/>
      </c>
      <c r="L158" s="45" t="str">
        <f>VLOOKUP(F158,'Drug Portfolio Master'!$A:$Y,2,FALSE)</f>
        <v>ACTIVE</v>
      </c>
    </row>
    <row r="159" spans="1:12" s="12" customFormat="1" ht="18.75" x14ac:dyDescent="0.3">
      <c r="A159" s="213">
        <f>INDEX('McKesson Formulary Calculator'!$A$12:$A$482,MATCH(F159,'McKesson Formulary Calculator'!$F$12:$F$482,0))</f>
        <v>0</v>
      </c>
      <c r="B159" s="205" t="str">
        <f>VLOOKUP(F159,'Drug Portfolio Master'!$A:$Y,4,FALSE)</f>
        <v>NITROGLYCERIN INJECTION, USP 50mg/10mL (5mg/mL) 10mL VIAL</v>
      </c>
      <c r="C159" s="206" t="str">
        <f>IF(VLOOKUP(F159,'Drug Portfolio Master'!$A:$Y,5,FALSE)=0,"n/a",VLOOKUP(F159,'Drug Portfolio Master'!$A:$Y,5,FALSE))</f>
        <v>50mg/10mL (5mg/mL)</v>
      </c>
      <c r="D159" s="207" t="str">
        <f>VLOOKUP(F159,'Drug Portfolio Master'!$A:$Y,6,FALSE)</f>
        <v>10mL</v>
      </c>
      <c r="E159" s="207" t="str">
        <f>VLOOKUP(F159,'Drug Portfolio Master'!$A:$Y,3,FALSE)</f>
        <v>0517-4810-25</v>
      </c>
      <c r="F159" s="208">
        <v>1012240</v>
      </c>
      <c r="G159" s="209">
        <f>VLOOKUP(F159,'Price Sheet'!$A:$C,3,FALSE)</f>
        <v>30.26</v>
      </c>
      <c r="H159" s="209"/>
      <c r="I159" s="112">
        <f t="shared" si="5"/>
        <v>30.26</v>
      </c>
      <c r="J159" s="112">
        <f t="shared" si="8"/>
        <v>0</v>
      </c>
      <c r="K159" s="202" t="str">
        <f>IFERROR(INDEX('Terms and Lists'!$M$1:$M$15,MATCH('Tiered Cart Pricing Formulas'!F159,'Terms and Lists'!$K$1:$K$14,0)),"")</f>
        <v/>
      </c>
      <c r="L159" s="45" t="str">
        <f>VLOOKUP(F159,'Drug Portfolio Master'!$A:$Y,2,FALSE)</f>
        <v>ACTIVE</v>
      </c>
    </row>
    <row r="160" spans="1:12" s="12" customFormat="1" ht="18.75" x14ac:dyDescent="0.3">
      <c r="A160" s="213">
        <f>INDEX('McKesson Formulary Calculator'!$A$12:$A$482,MATCH(F160,'McKesson Formulary Calculator'!$F$12:$F$482,0))</f>
        <v>0</v>
      </c>
      <c r="B160" s="205" t="str">
        <f>VLOOKUP(F160,'Drug Portfolio Master'!$A:$Y,4,FALSE)</f>
        <v>NITROGLYCERIN LINGUAL SPRAY 400 mcg PER SPRAY 60 METERED SPRAYS</v>
      </c>
      <c r="C160" s="206" t="str">
        <f>IF(VLOOKUP(F160,'Drug Portfolio Master'!$A:$Y,5,FALSE)=0,"n/a",VLOOKUP(F160,'Drug Portfolio Master'!$A:$Y,5,FALSE))</f>
        <v>400mcg per spray</v>
      </c>
      <c r="D160" s="207" t="str">
        <f>VLOOKUP(F160,'Drug Portfolio Master'!$A:$Y,6,FALSE)</f>
        <v>4.9g</v>
      </c>
      <c r="E160" s="207" t="str">
        <f>VLOOKUP(F160,'Drug Portfolio Master'!$A:$Y,3,FALSE)</f>
        <v>28595-120-49</v>
      </c>
      <c r="F160" s="208">
        <v>1014290</v>
      </c>
      <c r="G160" s="209">
        <f>VLOOKUP(F160,'Price Sheet'!$A:$C,3,FALSE)</f>
        <v>254.95</v>
      </c>
      <c r="H160" s="209"/>
      <c r="I160" s="112">
        <f t="shared" si="5"/>
        <v>254.95</v>
      </c>
      <c r="J160" s="112">
        <f t="shared" si="8"/>
        <v>0</v>
      </c>
      <c r="K160" s="202" t="str">
        <f>IFERROR(INDEX('Terms and Lists'!$M$1:$M$15,MATCH('Tiered Cart Pricing Formulas'!F160,'Terms and Lists'!$K$1:$K$14,0)),"")</f>
        <v/>
      </c>
      <c r="L160" s="45" t="str">
        <f>VLOOKUP(F160,'Drug Portfolio Master'!$A:$Y,2,FALSE)</f>
        <v>ACTIVE</v>
      </c>
    </row>
    <row r="161" spans="1:12" s="12" customFormat="1" ht="18.75" x14ac:dyDescent="0.3">
      <c r="A161" s="213">
        <f>INDEX('McKesson Formulary Calculator'!$A$12:$A$482,MATCH(F161,'McKesson Formulary Calculator'!$F$12:$F$482,0))</f>
        <v>0</v>
      </c>
      <c r="B161" s="205" t="str">
        <f>VLOOKUP(F161,'Drug Portfolio Master'!$A:$Y,4,FALSE)</f>
        <v>NITROGLYCERIN SUBLINGUAL TABLETS, USP 0.4mg/TABLET 25TABS</v>
      </c>
      <c r="C161" s="206" t="str">
        <f>IF(VLOOKUP(F161,'Drug Portfolio Master'!$A:$Y,5,FALSE)=0,"n/a",VLOOKUP(F161,'Drug Portfolio Master'!$A:$Y,5,FALSE))</f>
        <v>0.4mg/tablets</v>
      </c>
      <c r="D161" s="207" t="str">
        <f>VLOOKUP(F161,'Drug Portfolio Master'!$A:$Y,6,FALSE)</f>
        <v>25 tablets</v>
      </c>
      <c r="E161" s="207" t="str">
        <f>VLOOKUP(F161,'Drug Portfolio Master'!$A:$Y,3,FALSE)</f>
        <v>43598-436-11</v>
      </c>
      <c r="F161" s="208">
        <v>1001140</v>
      </c>
      <c r="G161" s="209">
        <f>VLOOKUP(F161,'Price Sheet'!$A:$C,3,FALSE)</f>
        <v>54.99</v>
      </c>
      <c r="H161" s="209"/>
      <c r="I161" s="112">
        <f t="shared" si="5"/>
        <v>54.99</v>
      </c>
      <c r="J161" s="112">
        <f t="shared" si="8"/>
        <v>0</v>
      </c>
      <c r="K161" s="202" t="str">
        <f>IFERROR(INDEX('Terms and Lists'!$M$1:$M$15,MATCH('Tiered Cart Pricing Formulas'!F161,'Terms and Lists'!$K$1:$K$14,0)),"")</f>
        <v/>
      </c>
      <c r="L161" s="45" t="str">
        <f>VLOOKUP(F161,'Drug Portfolio Master'!$A:$Y,2,FALSE)</f>
        <v>ACTIVE</v>
      </c>
    </row>
    <row r="162" spans="1:12" s="12" customFormat="1" ht="18.75" x14ac:dyDescent="0.3">
      <c r="A162" s="213">
        <f>INDEX('McKesson Formulary Calculator'!$A$12:$A$482,MATCH(F162,'McKesson Formulary Calculator'!$F$12:$F$482,0))</f>
        <v>0</v>
      </c>
      <c r="B162" s="205" t="str">
        <f>VLOOKUP(F162,'Drug Portfolio Master'!$A:$Y,4,FALSE)</f>
        <v>NOREPINEPHRINE BITARTRATE INJECTION, USP 4mg PER 4mL (1 mg/mL) 4mL VIAL</v>
      </c>
      <c r="C162" s="206" t="str">
        <f>IF(VLOOKUP(F162,'Drug Portfolio Master'!$A:$Y,5,FALSE)=0,"n/a",VLOOKUP(F162,'Drug Portfolio Master'!$A:$Y,5,FALSE))</f>
        <v>1mg/mL</v>
      </c>
      <c r="D162" s="207" t="str">
        <f>VLOOKUP(F162,'Drug Portfolio Master'!$A:$Y,6,FALSE)</f>
        <v>4mL</v>
      </c>
      <c r="E162" s="207" t="str">
        <f>VLOOKUP(F162,'Drug Portfolio Master'!$A:$Y,3,FALSE)</f>
        <v>0143-9318-10</v>
      </c>
      <c r="F162" s="208">
        <v>1015820</v>
      </c>
      <c r="G162" s="209">
        <f>VLOOKUP(F162,'Price Sheet'!$A:$C,3,FALSE)</f>
        <v>52.5</v>
      </c>
      <c r="H162" s="209"/>
      <c r="I162" s="112">
        <f t="shared" si="5"/>
        <v>52.5</v>
      </c>
      <c r="J162" s="112">
        <f t="shared" si="8"/>
        <v>0</v>
      </c>
      <c r="K162" s="202" t="str">
        <f>IFERROR(INDEX('Terms and Lists'!$M$1:$M$15,MATCH('Tiered Cart Pricing Formulas'!F162,'Terms and Lists'!$K$1:$K$14,0)),"")</f>
        <v/>
      </c>
      <c r="L162" s="45" t="str">
        <f>VLOOKUP(F162,'Drug Portfolio Master'!$A:$Y,2,FALSE)</f>
        <v>ACTIVE</v>
      </c>
    </row>
    <row r="163" spans="1:12" s="12" customFormat="1" ht="18.75" x14ac:dyDescent="0.3">
      <c r="A163" s="213">
        <f>INDEX('McKesson Formulary Calculator'!$A$12:$A$482,MATCH(F163,'McKesson Formulary Calculator'!$F$12:$F$482,0))</f>
        <v>0</v>
      </c>
      <c r="B163" s="205" t="str">
        <f>VLOOKUP(F163,'Drug Portfolio Master'!$A:$Y,4,FALSE)</f>
        <v>ONDANSETRON INJECTION, USP 40 mg/20 mL (2 mg/mL) 20 mL VIAL</v>
      </c>
      <c r="C163" s="206" t="str">
        <f>IF(VLOOKUP(F163,'Drug Portfolio Master'!$A:$Y,5,FALSE)=0,"n/a",VLOOKUP(F163,'Drug Portfolio Master'!$A:$Y,5,FALSE))</f>
        <v>2mg/mL</v>
      </c>
      <c r="D163" s="207" t="str">
        <f>VLOOKUP(F163,'Drug Portfolio Master'!$A:$Y,6,FALSE)</f>
        <v>20mL</v>
      </c>
      <c r="E163" s="207" t="str">
        <f>VLOOKUP(F163,'Drug Portfolio Master'!$A:$Y,3,FALSE)</f>
        <v>63323-374-20</v>
      </c>
      <c r="F163" s="208">
        <v>1012070</v>
      </c>
      <c r="G163" s="209">
        <f>VLOOKUP(F163,'Price Sheet'!$A:$C,3,FALSE)</f>
        <v>43.99</v>
      </c>
      <c r="H163" s="209"/>
      <c r="I163" s="112">
        <f t="shared" si="5"/>
        <v>43.99</v>
      </c>
      <c r="J163" s="112">
        <f t="shared" si="8"/>
        <v>0</v>
      </c>
      <c r="K163" s="202" t="str">
        <f>IFERROR(INDEX('Terms and Lists'!$M$1:$M$15,MATCH('Tiered Cart Pricing Formulas'!F163,'Terms and Lists'!$K$1:$K$14,0)),"")</f>
        <v/>
      </c>
      <c r="L163" s="45" t="str">
        <f>VLOOKUP(F163,'Drug Portfolio Master'!$A:$Y,2,FALSE)</f>
        <v>ACTIVE</v>
      </c>
    </row>
    <row r="164" spans="1:12" s="12" customFormat="1" ht="18.75" x14ac:dyDescent="0.3">
      <c r="A164" s="213">
        <f>INDEX('McKesson Formulary Calculator'!$A$12:$A$482,MATCH(F164,'McKesson Formulary Calculator'!$F$12:$F$482,0))</f>
        <v>0</v>
      </c>
      <c r="B164" s="205" t="str">
        <f>VLOOKUP(F164,'Drug Portfolio Master'!$A:$Y,4,FALSE)</f>
        <v>ONDANSETRON INJECTION, USP 4mg/2mL (2mg/mL) VIAL</v>
      </c>
      <c r="C164" s="206" t="str">
        <f>IF(VLOOKUP(F164,'Drug Portfolio Master'!$A:$Y,5,FALSE)=0,"n/a",VLOOKUP(F164,'Drug Portfolio Master'!$A:$Y,5,FALSE))</f>
        <v>4mg/2mL (2mg/mL)</v>
      </c>
      <c r="D164" s="207" t="str">
        <f>VLOOKUP(F164,'Drug Portfolio Master'!$A:$Y,6,FALSE)</f>
        <v>2mL</v>
      </c>
      <c r="E164" s="207" t="str">
        <f>VLOOKUP(F164,'Drug Portfolio Master'!$A:$Y,3,FALSE)</f>
        <v>0641-6078-25</v>
      </c>
      <c r="F164" s="208">
        <v>1000480</v>
      </c>
      <c r="G164" s="209">
        <f>VLOOKUP(F164,'Price Sheet'!$A:$C,3,FALSE)</f>
        <v>14.95</v>
      </c>
      <c r="H164" s="209"/>
      <c r="I164" s="112">
        <f t="shared" si="5"/>
        <v>14.95</v>
      </c>
      <c r="J164" s="112">
        <f t="shared" si="8"/>
        <v>0</v>
      </c>
      <c r="K164" s="202" t="str">
        <f>IFERROR(INDEX('Terms and Lists'!$M$1:$M$15,MATCH('Tiered Cart Pricing Formulas'!F164,'Terms and Lists'!$K$1:$K$14,0)),"")</f>
        <v/>
      </c>
      <c r="L164" s="45" t="str">
        <f>VLOOKUP(F164,'Drug Portfolio Master'!$A:$Y,2,FALSE)</f>
        <v>ACTIVE</v>
      </c>
    </row>
    <row r="165" spans="1:12" s="12" customFormat="1" ht="18.75" x14ac:dyDescent="0.3">
      <c r="A165" s="213">
        <f>INDEX('McKesson Formulary Calculator'!$A$12:$A$482,MATCH(F165,'McKesson Formulary Calculator'!$F$12:$F$482,0))</f>
        <v>0</v>
      </c>
      <c r="B165" s="205" t="str">
        <f>VLOOKUP(F165,'Drug Portfolio Master'!$A:$Y,4,FALSE)</f>
        <v>PHENYLEPHRINE HCI INJECTION, USP 10mg/mL 1mL VIAL</v>
      </c>
      <c r="C165" s="206" t="str">
        <f>IF(VLOOKUP(F165,'Drug Portfolio Master'!$A:$Y,5,FALSE)=0,"n/a",VLOOKUP(F165,'Drug Portfolio Master'!$A:$Y,5,FALSE))</f>
        <v>10mg/mL</v>
      </c>
      <c r="D165" s="207" t="str">
        <f>VLOOKUP(F165,'Drug Portfolio Master'!$A:$Y,6,FALSE)</f>
        <v>1mL</v>
      </c>
      <c r="E165" s="207" t="str">
        <f>VLOOKUP(F165,'Drug Portfolio Master'!$A:$Y,3,FALSE)</f>
        <v>0641-6142-25</v>
      </c>
      <c r="F165" s="208">
        <v>1000520</v>
      </c>
      <c r="G165" s="209">
        <f>VLOOKUP(F165,'Price Sheet'!$A:$C,3,FALSE)</f>
        <v>25.45</v>
      </c>
      <c r="H165" s="209"/>
      <c r="I165" s="112">
        <f t="shared" ref="I165:I197" si="9">H165+G165</f>
        <v>25.45</v>
      </c>
      <c r="J165" s="112">
        <f t="shared" si="8"/>
        <v>0</v>
      </c>
      <c r="K165" s="202" t="str">
        <f>IFERROR(INDEX('Terms and Lists'!$M$1:$M$15,MATCH('Tiered Cart Pricing Formulas'!F165,'Terms and Lists'!$K$1:$K$14,0)),"")</f>
        <v/>
      </c>
      <c r="L165" s="45" t="str">
        <f>VLOOKUP(F165,'Drug Portfolio Master'!$A:$Y,2,FALSE)</f>
        <v>ACTIVE</v>
      </c>
    </row>
    <row r="166" spans="1:12" s="12" customFormat="1" ht="18.75" x14ac:dyDescent="0.3">
      <c r="A166" s="213">
        <f>INDEX('McKesson Formulary Calculator'!$A$12:$A$482,MATCH(F166,'McKesson Formulary Calculator'!$F$12:$F$482,0))</f>
        <v>0</v>
      </c>
      <c r="B166" s="205" t="str">
        <f>VLOOKUP(F166,'Drug Portfolio Master'!$A:$Y,4,FALSE)</f>
        <v>PHENYTOIN SODIUM INJ., USP 100mg/2mL (50mg/mL) VIAL</v>
      </c>
      <c r="C166" s="206" t="str">
        <f>IF(VLOOKUP(F166,'Drug Portfolio Master'!$A:$Y,5,FALSE)=0,"n/a",VLOOKUP(F166,'Drug Portfolio Master'!$A:$Y,5,FALSE))</f>
        <v>100mg/2mL (50mg/mL)</v>
      </c>
      <c r="D166" s="207" t="str">
        <f>VLOOKUP(F166,'Drug Portfolio Master'!$A:$Y,6,FALSE)</f>
        <v>2mL</v>
      </c>
      <c r="E166" s="207" t="str">
        <f>VLOOKUP(F166,'Drug Portfolio Master'!$A:$Y,3,FALSE)</f>
        <v>0641-0493-25</v>
      </c>
      <c r="F166" s="208">
        <v>1000540</v>
      </c>
      <c r="G166" s="209">
        <f>VLOOKUP(F166,'Price Sheet'!$A:$C,3,FALSE)</f>
        <v>11.2</v>
      </c>
      <c r="H166" s="209"/>
      <c r="I166" s="112">
        <f t="shared" si="9"/>
        <v>11.2</v>
      </c>
      <c r="J166" s="112">
        <f t="shared" si="8"/>
        <v>0</v>
      </c>
      <c r="K166" s="202" t="str">
        <f>IFERROR(INDEX('Terms and Lists'!$M$1:$M$15,MATCH('Tiered Cart Pricing Formulas'!F166,'Terms and Lists'!$K$1:$K$14,0)),"")</f>
        <v/>
      </c>
      <c r="L166" s="45" t="str">
        <f>VLOOKUP(F166,'Drug Portfolio Master'!$A:$Y,2,FALSE)</f>
        <v>ACTIVE</v>
      </c>
    </row>
    <row r="167" spans="1:12" s="12" customFormat="1" ht="18.75" x14ac:dyDescent="0.3">
      <c r="A167" s="213">
        <f>INDEX('McKesson Formulary Calculator'!$A$12:$A$482,MATCH(F167,'McKesson Formulary Calculator'!$F$12:$F$482,0))</f>
        <v>0</v>
      </c>
      <c r="B167" s="205" t="str">
        <f>VLOOKUP(F167,'Drug Portfolio Master'!$A:$Y,4,FALSE)</f>
        <v>PROCAINAMIDE HCI INJECTION, USP 1gram/10mL TOTAL (100mg/mL) 10mL VIAL</v>
      </c>
      <c r="C167" s="206" t="str">
        <f>IF(VLOOKUP(F167,'Drug Portfolio Master'!$A:$Y,5,FALSE)=0,"n/a",VLOOKUP(F167,'Drug Portfolio Master'!$A:$Y,5,FALSE))</f>
        <v>1gram/10mL TOTAL (100mg/mL)</v>
      </c>
      <c r="D167" s="207" t="str">
        <f>VLOOKUP(F167,'Drug Portfolio Master'!$A:$Y,6,FALSE)</f>
        <v>10mL</v>
      </c>
      <c r="E167" s="207" t="str">
        <f>VLOOKUP(F167,'Drug Portfolio Master'!$A:$Y,3,FALSE)</f>
        <v>0409-1902-01</v>
      </c>
      <c r="F167" s="208">
        <v>1010070</v>
      </c>
      <c r="G167" s="209">
        <f>VLOOKUP(F167,'Price Sheet'!$A:$C,3,FALSE)</f>
        <v>169.48</v>
      </c>
      <c r="H167" s="209"/>
      <c r="I167" s="112">
        <f t="shared" si="9"/>
        <v>169.48</v>
      </c>
      <c r="J167" s="112">
        <f t="shared" si="8"/>
        <v>0</v>
      </c>
      <c r="K167" s="202" t="str">
        <f>IFERROR(INDEX('Terms and Lists'!$M$1:$M$15,MATCH('Tiered Cart Pricing Formulas'!F167,'Terms and Lists'!$K$1:$K$14,0)),"")</f>
        <v/>
      </c>
      <c r="L167" s="45" t="str">
        <f>VLOOKUP(F167,'Drug Portfolio Master'!$A:$Y,2,FALSE)</f>
        <v>ACTIVE</v>
      </c>
    </row>
    <row r="168" spans="1:12" s="12" customFormat="1" ht="18.75" x14ac:dyDescent="0.3">
      <c r="A168" s="213">
        <f>INDEX('McKesson Formulary Calculator'!$A$12:$A$482,MATCH(F168,'McKesson Formulary Calculator'!$F$12:$F$482,0))</f>
        <v>0</v>
      </c>
      <c r="B168" s="205" t="str">
        <f>VLOOKUP(F168,'Drug Portfolio Master'!$A:$Y,4,FALSE)</f>
        <v>PROMETHAZINE HCI INJECTION, USP 25mg/mL 1mL VIAL</v>
      </c>
      <c r="C168" s="206" t="str">
        <f>IF(VLOOKUP(F168,'Drug Portfolio Master'!$A:$Y,5,FALSE)=0,"n/a",VLOOKUP(F168,'Drug Portfolio Master'!$A:$Y,5,FALSE))</f>
        <v>25mg/mL</v>
      </c>
      <c r="D168" s="207" t="str">
        <f>VLOOKUP(F168,'Drug Portfolio Master'!$A:$Y,6,FALSE)</f>
        <v>1mL</v>
      </c>
      <c r="E168" s="207" t="str">
        <f>VLOOKUP(F168,'Drug Portfolio Master'!$A:$Y,3,FALSE)</f>
        <v>0641-0928-25</v>
      </c>
      <c r="F168" s="208">
        <v>1000500</v>
      </c>
      <c r="G168" s="209">
        <f>VLOOKUP(F168,'Price Sheet'!$A:$C,3,FALSE)</f>
        <v>11.95</v>
      </c>
      <c r="H168" s="209"/>
      <c r="I168" s="112">
        <f t="shared" si="9"/>
        <v>11.95</v>
      </c>
      <c r="J168" s="112">
        <f t="shared" si="8"/>
        <v>0</v>
      </c>
      <c r="K168" s="202" t="str">
        <f>IFERROR(INDEX('Terms and Lists'!$M$1:$M$15,MATCH('Tiered Cart Pricing Formulas'!F168,'Terms and Lists'!$K$1:$K$14,0)),"")</f>
        <v/>
      </c>
      <c r="L168" s="45" t="str">
        <f>VLOOKUP(F168,'Drug Portfolio Master'!$A:$Y,2,FALSE)</f>
        <v>ACTIVE</v>
      </c>
    </row>
    <row r="169" spans="1:12" s="12" customFormat="1" ht="18.75" x14ac:dyDescent="0.3">
      <c r="A169" s="213">
        <f>INDEX('McKesson Formulary Calculator'!$A$12:$A$482,MATCH(F169,'McKesson Formulary Calculator'!$F$12:$F$482,0))</f>
        <v>0</v>
      </c>
      <c r="B169" s="205" t="str">
        <f>VLOOKUP(F169,'Drug Portfolio Master'!$A:$Y,4,FALSE)</f>
        <v>PROMETHAZINE HCI INJECTION, USP 50mg/mL 1mL AMPULE</v>
      </c>
      <c r="C169" s="206" t="str">
        <f>IF(VLOOKUP(F169,'Drug Portfolio Master'!$A:$Y,5,FALSE)=0,"n/a",VLOOKUP(F169,'Drug Portfolio Master'!$A:$Y,5,FALSE))</f>
        <v>50mg/mL</v>
      </c>
      <c r="D169" s="207" t="str">
        <f>VLOOKUP(F169,'Drug Portfolio Master'!$A:$Y,6,FALSE)</f>
        <v>1mL</v>
      </c>
      <c r="E169" s="207" t="str">
        <f>VLOOKUP(F169,'Drug Portfolio Master'!$A:$Y,3,FALSE)</f>
        <v>0641-1496-35</v>
      </c>
      <c r="F169" s="208">
        <v>1000510</v>
      </c>
      <c r="G169" s="209">
        <f>VLOOKUP(F169,'Price Sheet'!$A:$C,3,FALSE)</f>
        <v>10.75</v>
      </c>
      <c r="H169" s="209"/>
      <c r="I169" s="112">
        <f t="shared" si="9"/>
        <v>10.75</v>
      </c>
      <c r="J169" s="112">
        <f t="shared" si="8"/>
        <v>0</v>
      </c>
      <c r="K169" s="202" t="str">
        <f>IFERROR(INDEX('Terms and Lists'!$M$1:$M$15,MATCH('Tiered Cart Pricing Formulas'!F169,'Terms and Lists'!$K$1:$K$14,0)),"")</f>
        <v/>
      </c>
      <c r="L169" s="45" t="str">
        <f>VLOOKUP(F169,'Drug Portfolio Master'!$A:$Y,2,FALSE)</f>
        <v>ACTIVE</v>
      </c>
    </row>
    <row r="170" spans="1:12" s="12" customFormat="1" ht="18.75" x14ac:dyDescent="0.3">
      <c r="A170" s="213">
        <f>INDEX('McKesson Formulary Calculator'!$A$12:$A$482,MATCH(F170,'McKesson Formulary Calculator'!$F$12:$F$482,0))</f>
        <v>0</v>
      </c>
      <c r="B170" s="205" t="str">
        <f>VLOOKUP(F170,'Drug Portfolio Master'!$A:$Y,4,FALSE)</f>
        <v>PROPOFOL INJECTABLE EMULSION 1g/100mL (10mg/mL) 100mL VIAL</v>
      </c>
      <c r="C170" s="206" t="str">
        <f>IF(VLOOKUP(F170,'Drug Portfolio Master'!$A:$Y,5,FALSE)=0,"n/a",VLOOKUP(F170,'Drug Portfolio Master'!$A:$Y,5,FALSE))</f>
        <v>10mg/mL</v>
      </c>
      <c r="D170" s="207" t="str">
        <f>VLOOKUP(F170,'Drug Portfolio Master'!$A:$Y,6,FALSE)</f>
        <v>100mL</v>
      </c>
      <c r="E170" s="207" t="str">
        <f>VLOOKUP(F170,'Drug Portfolio Master'!$A:$Y,3,FALSE)</f>
        <v>0409-4699-24</v>
      </c>
      <c r="F170" s="208">
        <v>1012900</v>
      </c>
      <c r="G170" s="209">
        <f>VLOOKUP(F170,'Price Sheet'!$A:$C,3,FALSE)</f>
        <v>38.6</v>
      </c>
      <c r="H170" s="209"/>
      <c r="I170" s="112">
        <f t="shared" si="9"/>
        <v>38.6</v>
      </c>
      <c r="J170" s="112">
        <f t="shared" si="8"/>
        <v>0</v>
      </c>
      <c r="K170" s="202" t="str">
        <f>IFERROR(INDEX('Terms and Lists'!$M$1:$M$15,MATCH('Tiered Cart Pricing Formulas'!F170,'Terms and Lists'!$K$1:$K$14,0)),"")</f>
        <v>L</v>
      </c>
      <c r="L170" s="45" t="str">
        <f>VLOOKUP(F170,'Drug Portfolio Master'!$A:$Y,2,FALSE)</f>
        <v>RESTRICTED</v>
      </c>
    </row>
    <row r="171" spans="1:12" s="12" customFormat="1" ht="18.75" x14ac:dyDescent="0.3">
      <c r="A171" s="213">
        <f>INDEX('McKesson Formulary Calculator'!$A$12:$A$482,MATCH(F171,'McKesson Formulary Calculator'!$F$12:$F$482,0))</f>
        <v>0</v>
      </c>
      <c r="B171" s="205" t="str">
        <f>VLOOKUP(F171,'Drug Portfolio Master'!$A:$Y,4,FALSE)</f>
        <v>PROPOFOL INJECTABLE EMULSION 500mg/50mL (10mg/mL) 50mLVIAL</v>
      </c>
      <c r="C171" s="206" t="str">
        <f>IF(VLOOKUP(F171,'Drug Portfolio Master'!$A:$Y,5,FALSE)=0,"n/a",VLOOKUP(F171,'Drug Portfolio Master'!$A:$Y,5,FALSE))</f>
        <v>10mg/mL</v>
      </c>
      <c r="D171" s="207" t="str">
        <f>VLOOKUP(F171,'Drug Portfolio Master'!$A:$Y,6,FALSE)</f>
        <v>50mL</v>
      </c>
      <c r="E171" s="207" t="str">
        <f>VLOOKUP(F171,'Drug Portfolio Master'!$A:$Y,3,FALSE)</f>
        <v>0409-4699-33</v>
      </c>
      <c r="F171" s="208">
        <v>1012910</v>
      </c>
      <c r="G171" s="209">
        <f>VLOOKUP(F171,'Price Sheet'!$A:$C,3,FALSE)</f>
        <v>19.989999999999998</v>
      </c>
      <c r="H171" s="209"/>
      <c r="I171" s="112">
        <f t="shared" si="9"/>
        <v>19.989999999999998</v>
      </c>
      <c r="J171" s="112">
        <f t="shared" si="8"/>
        <v>0</v>
      </c>
      <c r="K171" s="202" t="str">
        <f>IFERROR(INDEX('Terms and Lists'!$M$1:$M$15,MATCH('Tiered Cart Pricing Formulas'!F171,'Terms and Lists'!$K$1:$K$14,0)),"")</f>
        <v>L</v>
      </c>
      <c r="L171" s="45" t="str">
        <f>VLOOKUP(F171,'Drug Portfolio Master'!$A:$Y,2,FALSE)</f>
        <v>RESTRICTED</v>
      </c>
    </row>
    <row r="172" spans="1:12" s="12" customFormat="1" ht="18.75" x14ac:dyDescent="0.3">
      <c r="A172" s="213">
        <f>INDEX('McKesson Formulary Calculator'!$A$12:$A$482,MATCH(F172,'McKesson Formulary Calculator'!$F$12:$F$482,0))</f>
        <v>0</v>
      </c>
      <c r="B172" s="205" t="str">
        <f>VLOOKUP(F172,'Drug Portfolio Master'!$A:$Y,4,FALSE)</f>
        <v>PROPRANOLOL HYDROCHLORIDE INJECTION, USP 1mg/mL 1mL VIAL</v>
      </c>
      <c r="C172" s="206" t="str">
        <f>IF(VLOOKUP(F172,'Drug Portfolio Master'!$A:$Y,5,FALSE)=0,"n/a",VLOOKUP(F172,'Drug Portfolio Master'!$A:$Y,5,FALSE))</f>
        <v>1mg/mL</v>
      </c>
      <c r="D172" s="207" t="str">
        <f>VLOOKUP(F172,'Drug Portfolio Master'!$A:$Y,6,FALSE)</f>
        <v>1mL</v>
      </c>
      <c r="E172" s="207" t="str">
        <f>VLOOKUP(F172,'Drug Portfolio Master'!$A:$Y,3,FALSE)</f>
        <v>0143-9872-10</v>
      </c>
      <c r="F172" s="208">
        <v>1010110</v>
      </c>
      <c r="G172" s="209">
        <f>VLOOKUP(F172,'Price Sheet'!$A:$C,3,FALSE)</f>
        <v>11.95</v>
      </c>
      <c r="H172" s="209"/>
      <c r="I172" s="112">
        <f t="shared" si="9"/>
        <v>11.95</v>
      </c>
      <c r="J172" s="112">
        <f t="shared" si="8"/>
        <v>0</v>
      </c>
      <c r="K172" s="202" t="str">
        <f>IFERROR(INDEX('Terms and Lists'!$M$1:$M$15,MATCH('Tiered Cart Pricing Formulas'!F172,'Terms and Lists'!$K$1:$K$14,0)),"")</f>
        <v/>
      </c>
      <c r="L172" s="45" t="str">
        <f>VLOOKUP(F172,'Drug Portfolio Master'!$A:$Y,2,FALSE)</f>
        <v>ACTIVE</v>
      </c>
    </row>
    <row r="173" spans="1:12" s="12" customFormat="1" ht="18.75" x14ac:dyDescent="0.3">
      <c r="A173" s="213">
        <f>INDEX('McKesson Formulary Calculator'!$A$12:$A$482,MATCH(F173,'McKesson Formulary Calculator'!$F$12:$F$482,0))</f>
        <v>0</v>
      </c>
      <c r="B173" s="205" t="str">
        <f>VLOOKUP(F173,'Drug Portfolio Master'!$A:$Y,4,FALSE)</f>
        <v>ROCURONIUM BROMIDE INJECTION 100mg PER 10mL (10mg/mL) 10mL VIAL</v>
      </c>
      <c r="C173" s="206" t="str">
        <f>IF(VLOOKUP(F173,'Drug Portfolio Master'!$A:$Y,5,FALSE)=0,"n/a",VLOOKUP(F173,'Drug Portfolio Master'!$A:$Y,5,FALSE))</f>
        <v>10mg/mL</v>
      </c>
      <c r="D173" s="207" t="str">
        <f>VLOOKUP(F173,'Drug Portfolio Master'!$A:$Y,6,FALSE)</f>
        <v>10mL</v>
      </c>
      <c r="E173" s="207" t="str">
        <f>VLOOKUP(F173,'Drug Portfolio Master'!$A:$Y,3,FALSE)</f>
        <v>55150-226-10</v>
      </c>
      <c r="F173" s="208">
        <v>1016200</v>
      </c>
      <c r="G173" s="209">
        <f>VLOOKUP(F173,'Price Sheet'!$A:$C,3,FALSE)</f>
        <v>39.99</v>
      </c>
      <c r="H173" s="209"/>
      <c r="I173" s="112">
        <f t="shared" si="9"/>
        <v>39.99</v>
      </c>
      <c r="J173" s="112">
        <f t="shared" si="8"/>
        <v>0</v>
      </c>
      <c r="K173" s="202">
        <f>IFERROR(INDEX('Terms and Lists'!$M$1:$M$15,MATCH('Tiered Cart Pricing Formulas'!F173,'Terms and Lists'!$K$1:$K$14,0)),"")</f>
        <v>1</v>
      </c>
      <c r="L173" s="45" t="str">
        <f>VLOOKUP(F173,'Drug Portfolio Master'!$A:$Y,2,FALSE)</f>
        <v>RESTRICTED</v>
      </c>
    </row>
    <row r="174" spans="1:12" s="12" customFormat="1" ht="18.75" x14ac:dyDescent="0.3">
      <c r="A174" s="213">
        <f>INDEX('McKesson Formulary Calculator'!$A$12:$A$482,MATCH(F174,'McKesson Formulary Calculator'!$F$12:$F$482,0))</f>
        <v>0</v>
      </c>
      <c r="B174" s="205" t="str">
        <f>VLOOKUP(F174,'Drug Portfolio Master'!$A:$Y,4,FALSE)</f>
        <v>ROCURONIUM BROMIDE INJECTION, 50mg PER 5mL (10mg/mL) 5mL VIAL</v>
      </c>
      <c r="C174" s="206" t="str">
        <f>IF(VLOOKUP(F174,'Drug Portfolio Master'!$A:$Y,5,FALSE)=0,"n/a",VLOOKUP(F174,'Drug Portfolio Master'!$A:$Y,5,FALSE))</f>
        <v>10mg/mL</v>
      </c>
      <c r="D174" s="207" t="str">
        <f>VLOOKUP(F174,'Drug Portfolio Master'!$A:$Y,6,FALSE)</f>
        <v>5mL</v>
      </c>
      <c r="E174" s="207" t="str">
        <f>VLOOKUP(F174,'Drug Portfolio Master'!$A:$Y,3,FALSE)</f>
        <v>55150-225-05</v>
      </c>
      <c r="F174" s="208">
        <v>1016210</v>
      </c>
      <c r="G174" s="209">
        <f>VLOOKUP(F174,'Price Sheet'!$A:$C,3,FALSE)</f>
        <v>39.99</v>
      </c>
      <c r="H174" s="209"/>
      <c r="I174" s="112">
        <f t="shared" si="9"/>
        <v>39.99</v>
      </c>
      <c r="J174" s="112">
        <f t="shared" si="8"/>
        <v>0</v>
      </c>
      <c r="K174" s="202">
        <f>IFERROR(INDEX('Terms and Lists'!$M$1:$M$15,MATCH('Tiered Cart Pricing Formulas'!F174,'Terms and Lists'!$K$1:$K$14,0)),"")</f>
        <v>1</v>
      </c>
      <c r="L174" s="45" t="str">
        <f>VLOOKUP(F174,'Drug Portfolio Master'!$A:$Y,2,FALSE)</f>
        <v>RESTRICTED</v>
      </c>
    </row>
    <row r="175" spans="1:12" s="12" customFormat="1" ht="48" x14ac:dyDescent="0.3">
      <c r="A175" s="213">
        <f>INDEX('McKesson Formulary Calculator'!$A$12:$A$482,MATCH(F175,'McKesson Formulary Calculator'!$F$12:$F$482,0))</f>
        <v>0</v>
      </c>
      <c r="B175" s="205" t="str">
        <f>VLOOKUP(F175,'Drug Portfolio Master'!$A:$Y,4,FALSE)</f>
        <v>SENSORCAINE(R) (BUPIVACAINE HCI AND EPINEPHRINE INJECTION, USP) WITH EPINEPHRINE 1:200,000 (AS BITARTRATE) 0.25% 125mg per 50mL (2.5mg per mL) 50mL VIAL</v>
      </c>
      <c r="C175" s="206" t="str">
        <f>IF(VLOOKUP(F175,'Drug Portfolio Master'!$A:$Y,5,FALSE)=0,"n/a",VLOOKUP(F175,'Drug Portfolio Master'!$A:$Y,5,FALSE))</f>
        <v>2.5mg/mL</v>
      </c>
      <c r="D175" s="207" t="str">
        <f>VLOOKUP(F175,'Drug Portfolio Master'!$A:$Y,6,FALSE)</f>
        <v>50mL</v>
      </c>
      <c r="E175" s="207" t="str">
        <f>VLOOKUP(F175,'Drug Portfolio Master'!$A:$Y,3,FALSE)</f>
        <v>63323-461-57</v>
      </c>
      <c r="F175" s="208">
        <v>1012080</v>
      </c>
      <c r="G175" s="209">
        <f>VLOOKUP(F175,'Price Sheet'!$A:$C,3,FALSE)</f>
        <v>29.95</v>
      </c>
      <c r="H175" s="209"/>
      <c r="I175" s="112">
        <f t="shared" si="9"/>
        <v>29.95</v>
      </c>
      <c r="J175" s="112">
        <f t="shared" si="8"/>
        <v>0</v>
      </c>
      <c r="K175" s="202" t="str">
        <f>IFERROR(INDEX('Terms and Lists'!$M$1:$M$15,MATCH('Tiered Cart Pricing Formulas'!F175,'Terms and Lists'!$K$1:$K$14,0)),"")</f>
        <v/>
      </c>
      <c r="L175" s="45" t="str">
        <f>VLOOKUP(F175,'Drug Portfolio Master'!$A:$Y,2,FALSE)</f>
        <v>ACTIVE</v>
      </c>
    </row>
    <row r="176" spans="1:12" s="12" customFormat="1" ht="32.25" x14ac:dyDescent="0.3">
      <c r="A176" s="213">
        <f>INDEX('McKesson Formulary Calculator'!$A$12:$A$482,MATCH(F176,'McKesson Formulary Calculator'!$F$12:$F$482,0))</f>
        <v>0</v>
      </c>
      <c r="B176" s="205" t="str">
        <f>VLOOKUP(F176,'Drug Portfolio Master'!$A:$Y,4,FALSE)</f>
        <v>SENSORCAINE(R) (BUPIVACAINE HCI AND EPINEPHRINE INJECTION, USP) WITH EPINEPHRINE 1:200,000 (AS BITARTRATE) 0.5% 250mg per 50mL (5mg per mL) 50mL VIAL</v>
      </c>
      <c r="C176" s="206" t="str">
        <f>IF(VLOOKUP(F176,'Drug Portfolio Master'!$A:$Y,5,FALSE)=0,"n/a",VLOOKUP(F176,'Drug Portfolio Master'!$A:$Y,5,FALSE))</f>
        <v>5mg/mL</v>
      </c>
      <c r="D176" s="207" t="str">
        <f>VLOOKUP(F176,'Drug Portfolio Master'!$A:$Y,6,FALSE)</f>
        <v>50mL</v>
      </c>
      <c r="E176" s="207" t="str">
        <f>VLOOKUP(F176,'Drug Portfolio Master'!$A:$Y,3,FALSE)</f>
        <v>63323-463-57</v>
      </c>
      <c r="F176" s="208">
        <v>1012090</v>
      </c>
      <c r="G176" s="209">
        <f>VLOOKUP(F176,'Price Sheet'!$A:$C,3,FALSE)</f>
        <v>32</v>
      </c>
      <c r="H176" s="209"/>
      <c r="I176" s="112">
        <f t="shared" si="9"/>
        <v>32</v>
      </c>
      <c r="J176" s="112">
        <f t="shared" si="8"/>
        <v>0</v>
      </c>
      <c r="K176" s="202" t="str">
        <f>IFERROR(INDEX('Terms and Lists'!$M$1:$M$15,MATCH('Tiered Cart Pricing Formulas'!F176,'Terms and Lists'!$K$1:$K$14,0)),"")</f>
        <v/>
      </c>
      <c r="L176" s="45" t="str">
        <f>VLOOKUP(F176,'Drug Portfolio Master'!$A:$Y,2,FALSE)</f>
        <v>ACTIVE</v>
      </c>
    </row>
    <row r="177" spans="1:12" s="12" customFormat="1" ht="18.75" x14ac:dyDescent="0.3">
      <c r="A177" s="213">
        <f>INDEX('McKesson Formulary Calculator'!$A$12:$A$482,MATCH(F177,'McKesson Formulary Calculator'!$F$12:$F$482,0))</f>
        <v>0</v>
      </c>
      <c r="B177" s="205" t="str">
        <f>VLOOKUP(F177,'Drug Portfolio Master'!$A:$Y,4,FALSE)</f>
        <v>SODIUM BICARBONATE INJECTION USP, 8.4% 50 mEq/50 mL (1 mEq/mL) LUER-JET™ SYR</v>
      </c>
      <c r="C177" s="206" t="str">
        <f>IF(VLOOKUP(F177,'Drug Portfolio Master'!$A:$Y,5,FALSE)=0,"n/a",VLOOKUP(F177,'Drug Portfolio Master'!$A:$Y,5,FALSE))</f>
        <v>84 mg/1 mL</v>
      </c>
      <c r="D177" s="207" t="str">
        <f>VLOOKUP(F177,'Drug Portfolio Master'!$A:$Y,6,FALSE)</f>
        <v>50 mL</v>
      </c>
      <c r="E177" s="207" t="str">
        <f>VLOOKUP(F177,'Drug Portfolio Master'!$A:$Y,3,FALSE)</f>
        <v>76329-3352-1</v>
      </c>
      <c r="F177" s="208">
        <v>1012410</v>
      </c>
      <c r="G177" s="209">
        <f>VLOOKUP(F177,'Price Sheet'!$A:$C,3,FALSE)</f>
        <v>32.99</v>
      </c>
      <c r="H177" s="209"/>
      <c r="I177" s="112">
        <f t="shared" si="9"/>
        <v>32.99</v>
      </c>
      <c r="J177" s="112">
        <f t="shared" si="8"/>
        <v>0</v>
      </c>
      <c r="K177" s="202" t="str">
        <f>IFERROR(INDEX('Terms and Lists'!$M$1:$M$15,MATCH('Tiered Cart Pricing Formulas'!F177,'Terms and Lists'!$K$1:$K$14,0)),"")</f>
        <v/>
      </c>
      <c r="L177" s="45" t="str">
        <f>VLOOKUP(F177,'Drug Portfolio Master'!$A:$Y,2,FALSE)</f>
        <v>ACTIVE</v>
      </c>
    </row>
    <row r="178" spans="1:12" s="12" customFormat="1" ht="18.75" x14ac:dyDescent="0.3">
      <c r="A178" s="213">
        <f>INDEX('McKesson Formulary Calculator'!$A$12:$A$482,MATCH(F178,'McKesson Formulary Calculator'!$F$12:$F$482,0))</f>
        <v>0</v>
      </c>
      <c r="B178" s="205" t="str">
        <f>VLOOKUP(F178,'Drug Portfolio Master'!$A:$Y,4,FALSE)</f>
        <v>SODIUM BICARBONATE INJECTION USP, 8.4% 50mEq/50mL (1mEq/mL) 50mL VIAL</v>
      </c>
      <c r="C178" s="206" t="str">
        <f>IF(VLOOKUP(F178,'Drug Portfolio Master'!$A:$Y,5,FALSE)=0,"n/a",VLOOKUP(F178,'Drug Portfolio Master'!$A:$Y,5,FALSE))</f>
        <v>50mEq (1mEq/mL)</v>
      </c>
      <c r="D178" s="207" t="str">
        <f>VLOOKUP(F178,'Drug Portfolio Master'!$A:$Y,6,FALSE)</f>
        <v>50mL</v>
      </c>
      <c r="E178" s="207" t="str">
        <f>VLOOKUP(F178,'Drug Portfolio Master'!$A:$Y,3,FALSE)</f>
        <v>0409-6625-14</v>
      </c>
      <c r="F178" s="208">
        <v>1000590</v>
      </c>
      <c r="G178" s="209">
        <f>VLOOKUP(F178,'Price Sheet'!$A:$C,3,FALSE)</f>
        <v>49.99</v>
      </c>
      <c r="H178" s="209"/>
      <c r="I178" s="112">
        <f t="shared" si="9"/>
        <v>49.99</v>
      </c>
      <c r="J178" s="112">
        <f t="shared" si="8"/>
        <v>0</v>
      </c>
      <c r="K178" s="202" t="str">
        <f>IFERROR(INDEX('Terms and Lists'!$M$1:$M$15,MATCH('Tiered Cart Pricing Formulas'!F178,'Terms and Lists'!$K$1:$K$14,0)),"")</f>
        <v/>
      </c>
      <c r="L178" s="45" t="str">
        <f>VLOOKUP(F178,'Drug Portfolio Master'!$A:$Y,2,FALSE)</f>
        <v>ACTIVE</v>
      </c>
    </row>
    <row r="179" spans="1:12" s="12" customFormat="1" ht="18.75" x14ac:dyDescent="0.3">
      <c r="A179" s="213">
        <f>INDEX('McKesson Formulary Calculator'!$A$12:$A$482,MATCH(F179,'McKesson Formulary Calculator'!$F$12:$F$482,0))</f>
        <v>0</v>
      </c>
      <c r="B179" s="205" t="str">
        <f>VLOOKUP(F179,'Drug Portfolio Master'!$A:$Y,4,FALSE)</f>
        <v>SODIUM BICARBONATE INJECTION, USP, 8.4% 50 mEq (1 mEq PER mL) 50mL VIAL</v>
      </c>
      <c r="C179" s="206" t="str">
        <f>IF(VLOOKUP(F179,'Drug Portfolio Master'!$A:$Y,5,FALSE)=0,"n/a",VLOOKUP(F179,'Drug Portfolio Master'!$A:$Y,5,FALSE))</f>
        <v>84mg/mL (1mEq/mL)</v>
      </c>
      <c r="D179" s="207" t="str">
        <f>VLOOKUP(F179,'Drug Portfolio Master'!$A:$Y,6,FALSE)</f>
        <v>50mL</v>
      </c>
      <c r="E179" s="207" t="str">
        <f>VLOOKUP(F179,'Drug Portfolio Master'!$A:$Y,3,FALSE)</f>
        <v>63323-089-50</v>
      </c>
      <c r="F179" s="208">
        <v>1016520</v>
      </c>
      <c r="G179" s="209">
        <f>VLOOKUP(F179,'Price Sheet'!$A:$C,3,FALSE)</f>
        <v>49.99</v>
      </c>
      <c r="H179" s="209"/>
      <c r="I179" s="112">
        <f t="shared" si="9"/>
        <v>49.99</v>
      </c>
      <c r="J179" s="112">
        <f t="shared" si="8"/>
        <v>0</v>
      </c>
      <c r="K179" s="202" t="str">
        <f>IFERROR(INDEX('Terms and Lists'!$M$1:$M$15,MATCH('Tiered Cart Pricing Formulas'!F179,'Terms and Lists'!$K$1:$K$14,0)),"")</f>
        <v/>
      </c>
      <c r="L179" s="45" t="str">
        <f>VLOOKUP(F179,'Drug Portfolio Master'!$A:$Y,2,FALSE)</f>
        <v>ACTIVE</v>
      </c>
    </row>
    <row r="180" spans="1:12" s="12" customFormat="1" ht="18.75" x14ac:dyDescent="0.3">
      <c r="A180" s="213">
        <f>INDEX('McKesson Formulary Calculator'!$A$12:$A$482,MATCH(F180,'McKesson Formulary Calculator'!$F$12:$F$482,0))</f>
        <v>0</v>
      </c>
      <c r="B180" s="205" t="str">
        <f>VLOOKUP(F180,'Drug Portfolio Master'!$A:$Y,4,FALSE)</f>
        <v>SOLU-CORTEF® 100mg 2mL ACT-O-VIAL®</v>
      </c>
      <c r="C180" s="206" t="str">
        <f>IF(VLOOKUP(F180,'Drug Portfolio Master'!$A:$Y,5,FALSE)=0,"n/a",VLOOKUP(F180,'Drug Portfolio Master'!$A:$Y,5,FALSE))</f>
        <v>100mg/2mL</v>
      </c>
      <c r="D180" s="207" t="str">
        <f>VLOOKUP(F180,'Drug Portfolio Master'!$A:$Y,6,FALSE)</f>
        <v>2mL</v>
      </c>
      <c r="E180" s="207" t="str">
        <f>VLOOKUP(F180,'Drug Portfolio Master'!$A:$Y,3,FALSE)</f>
        <v>0009-0011-04</v>
      </c>
      <c r="F180" s="208">
        <v>1000640</v>
      </c>
      <c r="G180" s="209">
        <f>VLOOKUP(F180,'Price Sheet'!$A:$C,3,FALSE)</f>
        <v>37.99</v>
      </c>
      <c r="H180" s="209"/>
      <c r="I180" s="112">
        <f t="shared" si="9"/>
        <v>37.99</v>
      </c>
      <c r="J180" s="112">
        <f t="shared" si="8"/>
        <v>0</v>
      </c>
      <c r="K180" s="202" t="str">
        <f>IFERROR(INDEX('Terms and Lists'!$M$1:$M$15,MATCH('Tiered Cart Pricing Formulas'!F180,'Terms and Lists'!$K$1:$K$14,0)),"")</f>
        <v/>
      </c>
      <c r="L180" s="45" t="str">
        <f>VLOOKUP(F180,'Drug Portfolio Master'!$A:$Y,2,FALSE)</f>
        <v>ACTIVE</v>
      </c>
    </row>
    <row r="181" spans="1:12" s="12" customFormat="1" ht="18.75" x14ac:dyDescent="0.3">
      <c r="A181" s="213">
        <f>INDEX('McKesson Formulary Calculator'!$A$12:$A$482,MATCH(F181,'McKesson Formulary Calculator'!$F$12:$F$482,0))</f>
        <v>0</v>
      </c>
      <c r="B181" s="205" t="str">
        <f>VLOOKUP(F181,'Drug Portfolio Master'!$A:$Y,4,FALSE)</f>
        <v>SOLU-CORTEF® 250mg 2mL ACT-O-VIAL®</v>
      </c>
      <c r="C181" s="206" t="str">
        <f>IF(VLOOKUP(F181,'Drug Portfolio Master'!$A:$Y,5,FALSE)=0,"n/a",VLOOKUP(F181,'Drug Portfolio Master'!$A:$Y,5,FALSE))</f>
        <v>250mg</v>
      </c>
      <c r="D181" s="207" t="str">
        <f>VLOOKUP(F181,'Drug Portfolio Master'!$A:$Y,6,FALSE)</f>
        <v>2mL</v>
      </c>
      <c r="E181" s="207" t="str">
        <f>VLOOKUP(F181,'Drug Portfolio Master'!$A:$Y,3,FALSE)</f>
        <v>0009-0013-06</v>
      </c>
      <c r="F181" s="208">
        <v>1000650</v>
      </c>
      <c r="G181" s="209">
        <f>VLOOKUP(F181,'Price Sheet'!$A:$C,3,FALSE)</f>
        <v>69.5</v>
      </c>
      <c r="H181" s="209"/>
      <c r="I181" s="112">
        <f t="shared" si="9"/>
        <v>69.5</v>
      </c>
      <c r="J181" s="112">
        <f t="shared" si="8"/>
        <v>0</v>
      </c>
      <c r="K181" s="202" t="str">
        <f>IFERROR(INDEX('Terms and Lists'!$M$1:$M$15,MATCH('Tiered Cart Pricing Formulas'!F181,'Terms and Lists'!$K$1:$K$14,0)),"")</f>
        <v/>
      </c>
      <c r="L181" s="45" t="str">
        <f>VLOOKUP(F181,'Drug Portfolio Master'!$A:$Y,2,FALSE)</f>
        <v>ACTIVE</v>
      </c>
    </row>
    <row r="182" spans="1:12" s="12" customFormat="1" ht="18.75" x14ac:dyDescent="0.3">
      <c r="A182" s="213">
        <f>INDEX('McKesson Formulary Calculator'!$A$12:$A$482,MATCH(F182,'McKesson Formulary Calculator'!$F$12:$F$482,0))</f>
        <v>0</v>
      </c>
      <c r="B182" s="205" t="str">
        <f>VLOOKUP(F182,'Drug Portfolio Master'!$A:$Y,4,FALSE)</f>
        <v>SOLU-MEDROL® 125MG PER VIAL 2mL ACT-O-VIAL®</v>
      </c>
      <c r="C182" s="206" t="str">
        <f>IF(VLOOKUP(F182,'Drug Portfolio Master'!$A:$Y,5,FALSE)=0,"n/a",VLOOKUP(F182,'Drug Portfolio Master'!$A:$Y,5,FALSE))</f>
        <v>125mg</v>
      </c>
      <c r="D182" s="207" t="str">
        <f>VLOOKUP(F182,'Drug Portfolio Master'!$A:$Y,6,FALSE)</f>
        <v>2mL</v>
      </c>
      <c r="E182" s="207" t="str">
        <f>VLOOKUP(F182,'Drug Portfolio Master'!$A:$Y,3,FALSE)</f>
        <v>0009-0047-22</v>
      </c>
      <c r="F182" s="208">
        <v>1000660</v>
      </c>
      <c r="G182" s="209">
        <f>VLOOKUP(F182,'Price Sheet'!$A:$C,3,FALSE)</f>
        <v>31.99</v>
      </c>
      <c r="H182" s="209"/>
      <c r="I182" s="112">
        <f t="shared" si="9"/>
        <v>31.99</v>
      </c>
      <c r="J182" s="112">
        <f t="shared" si="8"/>
        <v>0</v>
      </c>
      <c r="K182" s="202" t="str">
        <f>IFERROR(INDEX('Terms and Lists'!$M$1:$M$15,MATCH('Tiered Cart Pricing Formulas'!F182,'Terms and Lists'!$K$1:$K$14,0)),"")</f>
        <v/>
      </c>
      <c r="L182" s="45" t="str">
        <f>VLOOKUP(F182,'Drug Portfolio Master'!$A:$Y,2,FALSE)</f>
        <v>ACTIVE</v>
      </c>
    </row>
    <row r="183" spans="1:12" s="12" customFormat="1" ht="18.75" x14ac:dyDescent="0.3">
      <c r="A183" s="213">
        <f>INDEX('McKesson Formulary Calculator'!$A$12:$A$482,MATCH(F183,'McKesson Formulary Calculator'!$F$12:$F$482,0))</f>
        <v>0</v>
      </c>
      <c r="B183" s="205" t="str">
        <f>VLOOKUP(F183,'Drug Portfolio Master'!$A:$Y,4,FALSE)</f>
        <v>SOLU-MEDROL® 40MG PER VIAL 1mL ACT-O-VIAL®</v>
      </c>
      <c r="C183" s="206" t="str">
        <f>IF(VLOOKUP(F183,'Drug Portfolio Master'!$A:$Y,5,FALSE)=0,"n/a",VLOOKUP(F183,'Drug Portfolio Master'!$A:$Y,5,FALSE))</f>
        <v>40mg</v>
      </c>
      <c r="D183" s="207" t="str">
        <f>VLOOKUP(F183,'Drug Portfolio Master'!$A:$Y,6,FALSE)</f>
        <v>1mL</v>
      </c>
      <c r="E183" s="207" t="str">
        <f>VLOOKUP(F183,'Drug Portfolio Master'!$A:$Y,3,FALSE)</f>
        <v>0009-0039-28</v>
      </c>
      <c r="F183" s="208">
        <v>1000670</v>
      </c>
      <c r="G183" s="209">
        <f>VLOOKUP(F183,'Price Sheet'!$A:$C,3,FALSE)</f>
        <v>24.06</v>
      </c>
      <c r="H183" s="209"/>
      <c r="I183" s="112">
        <f t="shared" si="9"/>
        <v>24.06</v>
      </c>
      <c r="J183" s="112">
        <f t="shared" si="8"/>
        <v>0</v>
      </c>
      <c r="K183" s="202" t="str">
        <f>IFERROR(INDEX('Terms and Lists'!$M$1:$M$15,MATCH('Tiered Cart Pricing Formulas'!F183,'Terms and Lists'!$K$1:$K$14,0)),"")</f>
        <v/>
      </c>
      <c r="L183" s="45" t="str">
        <f>VLOOKUP(F183,'Drug Portfolio Master'!$A:$Y,2,FALSE)</f>
        <v>ACTIVE</v>
      </c>
    </row>
    <row r="184" spans="1:12" s="12" customFormat="1" ht="18.75" x14ac:dyDescent="0.3">
      <c r="A184" s="213">
        <f>INDEX('McKesson Formulary Calculator'!$A$12:$A$482,MATCH(F184,'McKesson Formulary Calculator'!$F$12:$F$482,0))</f>
        <v>0</v>
      </c>
      <c r="B184" s="205" t="str">
        <f>VLOOKUP(F184,'Drug Portfolio Master'!$A:$Y,4,FALSE)</f>
        <v>STERILE WATER FOR INJECTION, USP 100mL VIAL</v>
      </c>
      <c r="C184" s="206" t="str">
        <f>IF(VLOOKUP(F184,'Drug Portfolio Master'!$A:$Y,5,FALSE)=0,"n/a",VLOOKUP(F184,'Drug Portfolio Master'!$A:$Y,5,FALSE))</f>
        <v>n/a</v>
      </c>
      <c r="D184" s="207" t="str">
        <f>VLOOKUP(F184,'Drug Portfolio Master'!$A:$Y,6,FALSE)</f>
        <v>100mL</v>
      </c>
      <c r="E184" s="207" t="str">
        <f>VLOOKUP(F184,'Drug Portfolio Master'!$A:$Y,3,FALSE)</f>
        <v>0409-4887-99</v>
      </c>
      <c r="F184" s="208">
        <v>1000690</v>
      </c>
      <c r="G184" s="209">
        <f>VLOOKUP(F184,'Price Sheet'!$A:$C,3,FALSE)</f>
        <v>16.03</v>
      </c>
      <c r="H184" s="209"/>
      <c r="I184" s="112">
        <f t="shared" si="9"/>
        <v>16.03</v>
      </c>
      <c r="J184" s="112">
        <f t="shared" si="8"/>
        <v>0</v>
      </c>
      <c r="K184" s="202" t="str">
        <f>IFERROR(INDEX('Terms and Lists'!$M$1:$M$15,MATCH('Tiered Cart Pricing Formulas'!F184,'Terms and Lists'!$K$1:$K$14,0)),"")</f>
        <v/>
      </c>
      <c r="L184" s="45" t="str">
        <f>VLOOKUP(F184,'Drug Portfolio Master'!$A:$Y,2,FALSE)</f>
        <v>ACTIVE</v>
      </c>
    </row>
    <row r="185" spans="1:12" s="12" customFormat="1" ht="18.75" x14ac:dyDescent="0.3">
      <c r="A185" s="213">
        <f>INDEX('McKesson Formulary Calculator'!$A$12:$A$482,MATCH(F185,'McKesson Formulary Calculator'!$F$12:$F$482,0))</f>
        <v>0</v>
      </c>
      <c r="B185" s="205" t="str">
        <f>VLOOKUP(F185,'Drug Portfolio Master'!$A:$Y,4,FALSE)</f>
        <v>STERILE WATER FOR INJECTION, USP 20mL VIAL</v>
      </c>
      <c r="C185" s="206" t="str">
        <f>IF(VLOOKUP(F185,'Drug Portfolio Master'!$A:$Y,5,FALSE)=0,"n/a",VLOOKUP(F185,'Drug Portfolio Master'!$A:$Y,5,FALSE))</f>
        <v>n/a</v>
      </c>
      <c r="D185" s="207" t="str">
        <f>VLOOKUP(F185,'Drug Portfolio Master'!$A:$Y,6,FALSE)</f>
        <v>20mL</v>
      </c>
      <c r="E185" s="207" t="str">
        <f>VLOOKUP(F185,'Drug Portfolio Master'!$A:$Y,3,FALSE)</f>
        <v>0409-4887-20</v>
      </c>
      <c r="F185" s="208">
        <v>1012940</v>
      </c>
      <c r="G185" s="209">
        <f>VLOOKUP(F185,'Price Sheet'!$A:$C,3,FALSE)</f>
        <v>4.95</v>
      </c>
      <c r="H185" s="209"/>
      <c r="I185" s="112">
        <f t="shared" si="9"/>
        <v>4.95</v>
      </c>
      <c r="J185" s="112">
        <f t="shared" si="8"/>
        <v>0</v>
      </c>
      <c r="K185" s="202" t="str">
        <f>IFERROR(INDEX('Terms and Lists'!$M$1:$M$15,MATCH('Tiered Cart Pricing Formulas'!F185,'Terms and Lists'!$K$1:$K$14,0)),"")</f>
        <v/>
      </c>
      <c r="L185" s="45" t="str">
        <f>VLOOKUP(F185,'Drug Portfolio Master'!$A:$Y,2,FALSE)</f>
        <v>ACTIVE</v>
      </c>
    </row>
    <row r="186" spans="1:12" s="12" customFormat="1" ht="18.75" x14ac:dyDescent="0.3">
      <c r="A186" s="213">
        <f>INDEX('McKesson Formulary Calculator'!$A$12:$A$482,MATCH(F186,'McKesson Formulary Calculator'!$F$12:$F$482,0))</f>
        <v>0</v>
      </c>
      <c r="B186" s="205" t="str">
        <f>VLOOKUP(F186,'Drug Portfolio Master'!$A:$Y,4,FALSE)</f>
        <v>STERILE WATER FOR INJECTION, USP 50mL VIAL</v>
      </c>
      <c r="C186" s="206" t="str">
        <f>IF(VLOOKUP(F186,'Drug Portfolio Master'!$A:$Y,5,FALSE)=0,"n/a",VLOOKUP(F186,'Drug Portfolio Master'!$A:$Y,5,FALSE))</f>
        <v>n/a</v>
      </c>
      <c r="D186" s="207" t="str">
        <f>VLOOKUP(F186,'Drug Portfolio Master'!$A:$Y,6,FALSE)</f>
        <v>50mL</v>
      </c>
      <c r="E186" s="207" t="str">
        <f>VLOOKUP(F186,'Drug Portfolio Master'!$A:$Y,3,FALSE)</f>
        <v>0409-4887-50</v>
      </c>
      <c r="F186" s="208">
        <v>1000680</v>
      </c>
      <c r="G186" s="209">
        <f>VLOOKUP(F186,'Price Sheet'!$A:$C,3,FALSE)</f>
        <v>8.7799999999999994</v>
      </c>
      <c r="H186" s="209"/>
      <c r="I186" s="112">
        <f t="shared" si="9"/>
        <v>8.7799999999999994</v>
      </c>
      <c r="J186" s="112">
        <f t="shared" si="8"/>
        <v>0</v>
      </c>
      <c r="K186" s="202" t="str">
        <f>IFERROR(INDEX('Terms and Lists'!$M$1:$M$15,MATCH('Tiered Cart Pricing Formulas'!F186,'Terms and Lists'!$K$1:$K$14,0)),"")</f>
        <v/>
      </c>
      <c r="L186" s="45" t="str">
        <f>VLOOKUP(F186,'Drug Portfolio Master'!$A:$Y,2,FALSE)</f>
        <v>ACTIVE</v>
      </c>
    </row>
    <row r="187" spans="1:12" s="12" customFormat="1" ht="18.75" x14ac:dyDescent="0.3">
      <c r="A187" s="213">
        <f>INDEX('McKesson Formulary Calculator'!$A$12:$A$482,MATCH(F187,'McKesson Formulary Calculator'!$F$12:$F$482,0))</f>
        <v>0</v>
      </c>
      <c r="B187" s="205" t="str">
        <f>VLOOKUP(F187,'Drug Portfolio Master'!$A:$Y,4,FALSE)</f>
        <v>SUCCINYLCHOLINE CHLORIDE INJECTION, USP 200mg/10mL (20mg/mL) 10mL VIAL</v>
      </c>
      <c r="C187" s="206" t="str">
        <f>IF(VLOOKUP(F187,'Drug Portfolio Master'!$A:$Y,5,FALSE)=0,"n/a",VLOOKUP(F187,'Drug Portfolio Master'!$A:$Y,5,FALSE))</f>
        <v>20mg/mL</v>
      </c>
      <c r="D187" s="207" t="str">
        <f>VLOOKUP(F187,'Drug Portfolio Master'!$A:$Y,6,FALSE)</f>
        <v>10mL</v>
      </c>
      <c r="E187" s="207" t="str">
        <f>VLOOKUP(F187,'Drug Portfolio Master'!$A:$Y,3,FALSE)</f>
        <v>43598-666-25</v>
      </c>
      <c r="F187" s="208">
        <v>1015360</v>
      </c>
      <c r="G187" s="209">
        <f>VLOOKUP(F187,'Price Sheet'!$A:$C,3,FALSE)</f>
        <v>75.989999999999995</v>
      </c>
      <c r="H187" s="209"/>
      <c r="I187" s="112">
        <f t="shared" si="9"/>
        <v>75.989999999999995</v>
      </c>
      <c r="J187" s="112">
        <f t="shared" si="8"/>
        <v>0</v>
      </c>
      <c r="K187" s="202">
        <f>IFERROR(INDEX('Terms and Lists'!$M$1:$M$15,MATCH('Tiered Cart Pricing Formulas'!F187,'Terms and Lists'!$K$1:$K$14,0)),"")</f>
        <v>1</v>
      </c>
      <c r="L187" s="45" t="str">
        <f>VLOOKUP(F187,'Drug Portfolio Master'!$A:$Y,2,FALSE)</f>
        <v>RESTRICTED</v>
      </c>
    </row>
    <row r="188" spans="1:12" s="12" customFormat="1" ht="18.75" x14ac:dyDescent="0.3">
      <c r="A188" s="213">
        <f>INDEX('McKesson Formulary Calculator'!$A$12:$A$482,MATCH(F188,'McKesson Formulary Calculator'!$F$12:$F$482,0))</f>
        <v>0</v>
      </c>
      <c r="B188" s="205" t="str">
        <f>VLOOKUP(F188,'Drug Portfolio Master'!$A:$Y,4,FALSE)</f>
        <v>TRANEXAMIC ACID INJECTION 1000mg PER 10mL (100mg/mL) 10mL VIAL</v>
      </c>
      <c r="C188" s="206" t="str">
        <f>IF(VLOOKUP(F188,'Drug Portfolio Master'!$A:$Y,5,FALSE)=0,"n/a",VLOOKUP(F188,'Drug Portfolio Master'!$A:$Y,5,FALSE))</f>
        <v>100mg/mL</v>
      </c>
      <c r="D188" s="207" t="str">
        <f>VLOOKUP(F188,'Drug Portfolio Master'!$A:$Y,6,FALSE)</f>
        <v>10mL</v>
      </c>
      <c r="E188" s="207" t="str">
        <f>VLOOKUP(F188,'Drug Portfolio Master'!$A:$Y,3,FALSE)</f>
        <v>55150-188-10</v>
      </c>
      <c r="F188" s="208">
        <v>1015840</v>
      </c>
      <c r="G188" s="209">
        <f>VLOOKUP(F188,'Price Sheet'!$A:$C,3,FALSE)</f>
        <v>19.95</v>
      </c>
      <c r="H188" s="209"/>
      <c r="I188" s="112">
        <f t="shared" si="9"/>
        <v>19.95</v>
      </c>
      <c r="J188" s="112">
        <f t="shared" si="8"/>
        <v>0</v>
      </c>
      <c r="K188" s="202" t="str">
        <f>IFERROR(INDEX('Terms and Lists'!$M$1:$M$15,MATCH('Tiered Cart Pricing Formulas'!F188,'Terms and Lists'!$K$1:$K$14,0)),"")</f>
        <v/>
      </c>
      <c r="L188" s="45" t="str">
        <f>VLOOKUP(F188,'Drug Portfolio Master'!$A:$Y,2,FALSE)</f>
        <v>ACTIVE</v>
      </c>
    </row>
    <row r="189" spans="1:12" s="12" customFormat="1" ht="18.75" x14ac:dyDescent="0.3">
      <c r="A189" s="213">
        <f>INDEX('McKesson Formulary Calculator'!$A$12:$A$482,MATCH(F189,'McKesson Formulary Calculator'!$F$12:$F$482,0))</f>
        <v>0</v>
      </c>
      <c r="B189" s="205" t="str">
        <f>VLOOKUP(F189,'Drug Portfolio Master'!$A:$Y,4,FALSE)</f>
        <v>VASOSTRICT(TM) (VASOPRESSIN INJECTION, USP) 20 UNITS PER mL 1mL VIAL</v>
      </c>
      <c r="C189" s="206" t="str">
        <f>IF(VLOOKUP(F189,'Drug Portfolio Master'!$A:$Y,5,FALSE)=0,"n/a",VLOOKUP(F189,'Drug Portfolio Master'!$A:$Y,5,FALSE))</f>
        <v>20 UNITS PER mL</v>
      </c>
      <c r="D189" s="207" t="str">
        <f>VLOOKUP(F189,'Drug Portfolio Master'!$A:$Y,6,FALSE)</f>
        <v>1mL</v>
      </c>
      <c r="E189" s="207" t="str">
        <f>VLOOKUP(F189,'Drug Portfolio Master'!$A:$Y,3,FALSE)</f>
        <v>42023-0164-25</v>
      </c>
      <c r="F189" s="208">
        <v>1009720</v>
      </c>
      <c r="G189" s="209">
        <f>VLOOKUP(F189,'Price Sheet'!$A:$C,3,FALSE)</f>
        <v>336.99</v>
      </c>
      <c r="H189" s="209"/>
      <c r="I189" s="112">
        <f t="shared" si="9"/>
        <v>336.99</v>
      </c>
      <c r="J189" s="112">
        <f t="shared" si="8"/>
        <v>0</v>
      </c>
      <c r="K189" s="202" t="str">
        <f>IFERROR(INDEX('Terms and Lists'!$M$1:$M$15,MATCH('Tiered Cart Pricing Formulas'!F189,'Terms and Lists'!$K$1:$K$14,0)),"")</f>
        <v/>
      </c>
      <c r="L189" s="45" t="str">
        <f>VLOOKUP(F189,'Drug Portfolio Master'!$A:$Y,2,FALSE)</f>
        <v>ACTIVE</v>
      </c>
    </row>
    <row r="190" spans="1:12" s="12" customFormat="1" ht="18.75" x14ac:dyDescent="0.3">
      <c r="A190" s="213">
        <f>INDEX('McKesson Formulary Calculator'!$A$12:$A$482,MATCH(F190,'McKesson Formulary Calculator'!$F$12:$F$482,0))</f>
        <v>0</v>
      </c>
      <c r="B190" s="205" t="str">
        <f>VLOOKUP(F190,'Drug Portfolio Master'!$A:$Y,4,FALSE)</f>
        <v>VECURONIUM BROMIDE FOR INJECTION 10mg 1mg/mL 10mL VIAL</v>
      </c>
      <c r="C190" s="206" t="str">
        <f>IF(VLOOKUP(F190,'Drug Portfolio Master'!$A:$Y,5,FALSE)=0,"n/a",VLOOKUP(F190,'Drug Portfolio Master'!$A:$Y,5,FALSE))</f>
        <v>1mg/mL</v>
      </c>
      <c r="D190" s="207" t="str">
        <f>VLOOKUP(F190,'Drug Portfolio Master'!$A:$Y,6,FALSE)</f>
        <v>10mL</v>
      </c>
      <c r="E190" s="207" t="str">
        <f>VLOOKUP(F190,'Drug Portfolio Master'!$A:$Y,3,FALSE)</f>
        <v>0409-1632-01</v>
      </c>
      <c r="F190" s="208">
        <v>1012950</v>
      </c>
      <c r="G190" s="209">
        <f>VLOOKUP(F190,'Price Sheet'!$A:$C,3,FALSE)</f>
        <v>19.8</v>
      </c>
      <c r="H190" s="209"/>
      <c r="I190" s="112">
        <f t="shared" si="9"/>
        <v>19.8</v>
      </c>
      <c r="J190" s="112">
        <f t="shared" si="8"/>
        <v>0</v>
      </c>
      <c r="K190" s="202" t="str">
        <f>IFERROR(INDEX('Terms and Lists'!$M$1:$M$15,MATCH('Tiered Cart Pricing Formulas'!F190,'Terms and Lists'!$K$1:$K$14,0)),"")</f>
        <v>L</v>
      </c>
      <c r="L190" s="45" t="str">
        <f>VLOOKUP(F190,'Drug Portfolio Master'!$A:$Y,2,FALSE)</f>
        <v>RESTRICTED</v>
      </c>
    </row>
    <row r="191" spans="1:12" s="12" customFormat="1" ht="18.75" x14ac:dyDescent="0.3">
      <c r="A191" s="213">
        <f>INDEX('McKesson Formulary Calculator'!$A$12:$A$482,MATCH(F191,'McKesson Formulary Calculator'!$F$12:$F$482,0))</f>
        <v>0</v>
      </c>
      <c r="B191" s="205" t="str">
        <f>VLOOKUP(F191,'Drug Portfolio Master'!$A:$Y,4,FALSE)</f>
        <v>VECURONIUM BROMIDE FOR INJECTION, 10mg PER VIAL* 10mL VIAL</v>
      </c>
      <c r="C191" s="206" t="str">
        <f>IF(VLOOKUP(F191,'Drug Portfolio Master'!$A:$Y,5,FALSE)=0,"n/a",VLOOKUP(F191,'Drug Portfolio Master'!$A:$Y,5,FALSE))</f>
        <v>1mg/mL</v>
      </c>
      <c r="D191" s="207" t="str">
        <f>VLOOKUP(F191,'Drug Portfolio Master'!$A:$Y,6,FALSE)</f>
        <v>10mL</v>
      </c>
      <c r="E191" s="207" t="str">
        <f>VLOOKUP(F191,'Drug Portfolio Master'!$A:$Y,3,FALSE)</f>
        <v>55150-235-10</v>
      </c>
      <c r="F191" s="208">
        <v>1016220</v>
      </c>
      <c r="G191" s="209">
        <f>VLOOKUP(F191,'Price Sheet'!$A:$C,3,FALSE)</f>
        <v>19.8</v>
      </c>
      <c r="H191" s="209"/>
      <c r="I191" s="112">
        <f t="shared" si="9"/>
        <v>19.8</v>
      </c>
      <c r="J191" s="112">
        <f t="shared" si="8"/>
        <v>0</v>
      </c>
      <c r="K191" s="202" t="str">
        <f>IFERROR(INDEX('Terms and Lists'!$M$1:$M$15,MATCH('Tiered Cart Pricing Formulas'!F191,'Terms and Lists'!$K$1:$K$14,0)),"")</f>
        <v>L</v>
      </c>
      <c r="L191" s="45" t="str">
        <f>VLOOKUP(F191,'Drug Portfolio Master'!$A:$Y,2,FALSE)</f>
        <v>RESTRICTED</v>
      </c>
    </row>
    <row r="192" spans="1:12" s="12" customFormat="1" ht="18.75" x14ac:dyDescent="0.3">
      <c r="A192" s="213">
        <f>INDEX('McKesson Formulary Calculator'!$A$12:$A$482,MATCH(F192,'McKesson Formulary Calculator'!$F$12:$F$482,0))</f>
        <v>0</v>
      </c>
      <c r="B192" s="205" t="str">
        <f>VLOOKUP(F192,'Drug Portfolio Master'!$A:$Y,4,FALSE)</f>
        <v>VENTOLIN® HFA (ALBUTEROL SULFATE) 90mcg BOXED</v>
      </c>
      <c r="C192" s="206" t="str">
        <f>IF(VLOOKUP(F192,'Drug Portfolio Master'!$A:$Y,5,FALSE)=0,"n/a",VLOOKUP(F192,'Drug Portfolio Master'!$A:$Y,5,FALSE))</f>
        <v>90mcg</v>
      </c>
      <c r="D192" s="207" t="str">
        <f>VLOOKUP(F192,'Drug Portfolio Master'!$A:$Y,6,FALSE)</f>
        <v>8gm</v>
      </c>
      <c r="E192" s="207" t="str">
        <f>VLOOKUP(F192,'Drug Portfolio Master'!$A:$Y,3,FALSE)</f>
        <v>0173-0682-24</v>
      </c>
      <c r="F192" s="208">
        <v>1000700</v>
      </c>
      <c r="G192" s="209">
        <f>VLOOKUP(F192,'Price Sheet'!$A:$C,3,FALSE)</f>
        <v>114</v>
      </c>
      <c r="H192" s="209"/>
      <c r="I192" s="112">
        <f t="shared" si="9"/>
        <v>114</v>
      </c>
      <c r="J192" s="112">
        <f t="shared" si="8"/>
        <v>0</v>
      </c>
      <c r="K192" s="202" t="str">
        <f>IFERROR(INDEX('Terms and Lists'!$M$1:$M$15,MATCH('Tiered Cart Pricing Formulas'!F192,'Terms and Lists'!$K$1:$K$14,0)),"")</f>
        <v/>
      </c>
      <c r="L192" s="45" t="str">
        <f>VLOOKUP(F192,'Drug Portfolio Master'!$A:$Y,2,FALSE)</f>
        <v>ACTIVE</v>
      </c>
    </row>
    <row r="193" spans="1:14" s="12" customFormat="1" ht="18.75" x14ac:dyDescent="0.3">
      <c r="A193" s="213">
        <f>INDEX('McKesson Formulary Calculator'!$A$12:$A$482,MATCH(F193,'McKesson Formulary Calculator'!$F$12:$F$482,0))</f>
        <v>0</v>
      </c>
      <c r="B193" s="205" t="str">
        <f>VLOOKUP(F193,'Drug Portfolio Master'!$A:$Y,4,FALSE)</f>
        <v>VERAPAMIL HCI INJECTION USP, 5mg PER 2mL (2.5mg/mL) 2mL VIAL</v>
      </c>
      <c r="C193" s="206" t="str">
        <f>IF(VLOOKUP(F193,'Drug Portfolio Master'!$A:$Y,5,FALSE)=0,"n/a",VLOOKUP(F193,'Drug Portfolio Master'!$A:$Y,5,FALSE))</f>
        <v>2.5mg/mL</v>
      </c>
      <c r="D193" s="207" t="str">
        <f>VLOOKUP(F193,'Drug Portfolio Master'!$A:$Y,6,FALSE)</f>
        <v>2mL</v>
      </c>
      <c r="E193" s="207" t="str">
        <f>VLOOKUP(F193,'Drug Portfolio Master'!$A:$Y,3,FALSE)</f>
        <v>55150-342-25</v>
      </c>
      <c r="F193" s="208">
        <v>1016240</v>
      </c>
      <c r="G193" s="209">
        <f>VLOOKUP(F193,'Price Sheet'!$A:$C,3,FALSE)</f>
        <v>58.99</v>
      </c>
      <c r="H193" s="209"/>
      <c r="I193" s="112">
        <f t="shared" si="9"/>
        <v>58.99</v>
      </c>
      <c r="J193" s="112">
        <f t="shared" si="8"/>
        <v>0</v>
      </c>
      <c r="K193" s="202" t="str">
        <f>IFERROR(INDEX('Terms and Lists'!$M$1:$M$15,MATCH('Tiered Cart Pricing Formulas'!F193,'Terms and Lists'!$K$1:$K$14,0)),"")</f>
        <v/>
      </c>
      <c r="L193" s="45" t="str">
        <f>VLOOKUP(F193,'Drug Portfolio Master'!$A:$Y,2,FALSE)</f>
        <v>ACTIVE</v>
      </c>
    </row>
    <row r="194" spans="1:14" s="12" customFormat="1" ht="18.75" x14ac:dyDescent="0.3">
      <c r="A194" s="213">
        <f>INDEX('McKesson Formulary Calculator'!$A$12:$A$482,MATCH(F194,'McKesson Formulary Calculator'!$F$12:$F$482,0))</f>
        <v>0</v>
      </c>
      <c r="B194" s="205" t="str">
        <f>VLOOKUP(F194,'Drug Portfolio Master'!$A:$Y,4,FALSE)</f>
        <v>VERAPAMIL HCI INJECTION, USP 10mg PER 4mL (2.5mg/mL) 4mL VIAL</v>
      </c>
      <c r="C194" s="206" t="str">
        <f>IF(VLOOKUP(F194,'Drug Portfolio Master'!$A:$Y,5,FALSE)=0,"n/a",VLOOKUP(F194,'Drug Portfolio Master'!$A:$Y,5,FALSE))</f>
        <v>2.5mg/mL</v>
      </c>
      <c r="D194" s="207" t="str">
        <f>VLOOKUP(F194,'Drug Portfolio Master'!$A:$Y,6,FALSE)</f>
        <v>4mL</v>
      </c>
      <c r="E194" s="207" t="str">
        <f>VLOOKUP(F194,'Drug Portfolio Master'!$A:$Y,3,FALSE)</f>
        <v>55150-343-05</v>
      </c>
      <c r="F194" s="208">
        <v>1016230</v>
      </c>
      <c r="G194" s="209">
        <f>VLOOKUP(F194,'Price Sheet'!$A:$C,3,FALSE)</f>
        <v>25.99</v>
      </c>
      <c r="H194" s="209"/>
      <c r="I194" s="112">
        <f t="shared" si="9"/>
        <v>25.99</v>
      </c>
      <c r="J194" s="112">
        <f t="shared" si="8"/>
        <v>0</v>
      </c>
      <c r="K194" s="202" t="str">
        <f>IFERROR(INDEX('Terms and Lists'!$M$1:$M$15,MATCH('Tiered Cart Pricing Formulas'!F194,'Terms and Lists'!$K$1:$K$14,0)),"")</f>
        <v/>
      </c>
      <c r="L194" s="45" t="str">
        <f>VLOOKUP(F194,'Drug Portfolio Master'!$A:$Y,2,FALSE)</f>
        <v>ACTIVE</v>
      </c>
    </row>
    <row r="195" spans="1:14" s="12" customFormat="1" ht="18.75" x14ac:dyDescent="0.3">
      <c r="A195" s="213">
        <f>INDEX('McKesson Formulary Calculator'!$A$12:$A$482,MATCH(F195,'McKesson Formulary Calculator'!$F$12:$F$482,0))</f>
        <v>0</v>
      </c>
      <c r="B195" s="205" t="str">
        <f>VLOOKUP(F195,'Drug Portfolio Master'!$A:$Y,4,FALSE)</f>
        <v>VERAPAMIL HCI INJECTION, USP 5mg/2mL (2.5 mg/mL) VIAL</v>
      </c>
      <c r="C195" s="213" t="str">
        <f>IF(VLOOKUP(F195,'Drug Portfolio Master'!$A:$Y,5,FALSE)=0,"n/a",VLOOKUP(F195,'Drug Portfolio Master'!$A:$Y,5,FALSE))</f>
        <v>5mg/2mL (2.5 mg/mL)</v>
      </c>
      <c r="D195" s="205" t="str">
        <f>VLOOKUP(F195,'Drug Portfolio Master'!$A:$Y,6,FALSE)</f>
        <v>2mL</v>
      </c>
      <c r="E195" s="206" t="str">
        <f>VLOOKUP(F195,'Drug Portfolio Master'!$A:$Y,3,FALSE)</f>
        <v>0409-1144-05</v>
      </c>
      <c r="F195" s="207">
        <v>1000710</v>
      </c>
      <c r="G195" s="207">
        <f>VLOOKUP(F195,'Price Sheet'!$A:$C,3,FALSE)</f>
        <v>58.99</v>
      </c>
      <c r="H195" s="208"/>
      <c r="I195" s="209">
        <f t="shared" si="9"/>
        <v>58.99</v>
      </c>
      <c r="J195" s="209">
        <f t="shared" si="8"/>
        <v>0</v>
      </c>
      <c r="K195" s="112" t="str">
        <f>IFERROR(INDEX('Terms and Lists'!$M$1:$M$15,MATCH('Tiered Cart Pricing Formulas'!F195,'Terms and Lists'!$K$1:$K$14,0)),"")</f>
        <v/>
      </c>
      <c r="L195" s="112" t="str">
        <f>VLOOKUP(F195,'Drug Portfolio Master'!$A:$Y,2,FALSE)</f>
        <v>ACTIVE</v>
      </c>
      <c r="M195" s="202"/>
      <c r="N195" s="45"/>
    </row>
    <row r="196" spans="1:14" s="12" customFormat="1" ht="18.75" x14ac:dyDescent="0.3">
      <c r="A196" s="213">
        <f>INDEX('McKesson Formulary Calculator'!$A$12:$A$482,MATCH(F196,'McKesson Formulary Calculator'!$F$12:$F$482,0))</f>
        <v>0</v>
      </c>
      <c r="B196" s="205" t="str">
        <f>VLOOKUP(F196,'Drug Portfolio Master'!$A:$Y,4,FALSE)</f>
        <v>VERAPAMIL HYDROCHLORIDE INJECTION, USP 10mg (2.5 mg/mL) 4mL ANSYR SYR</v>
      </c>
      <c r="C196" s="206" t="str">
        <f>IF(VLOOKUP(F196,'Drug Portfolio Master'!$A:$Y,5,FALSE)=0,"n/a",VLOOKUP(F196,'Drug Portfolio Master'!$A:$Y,5,FALSE))</f>
        <v>10mg (2.5 mg/mL)</v>
      </c>
      <c r="D196" s="207" t="str">
        <f>VLOOKUP(F196,'Drug Portfolio Master'!$A:$Y,6,FALSE)</f>
        <v>4mL</v>
      </c>
      <c r="E196" s="207" t="str">
        <f>VLOOKUP(F196,'Drug Portfolio Master'!$A:$Y,3,FALSE)</f>
        <v>0409-9633-05</v>
      </c>
      <c r="F196" s="208">
        <v>1000720</v>
      </c>
      <c r="G196" s="209">
        <f>VLOOKUP(F196,'Price Sheet'!$A:$C,3,FALSE)</f>
        <v>129.6</v>
      </c>
      <c r="H196" s="209"/>
      <c r="I196" s="112">
        <f t="shared" si="9"/>
        <v>129.6</v>
      </c>
      <c r="J196" s="112">
        <f t="shared" si="8"/>
        <v>0</v>
      </c>
      <c r="K196" s="202" t="str">
        <f>IFERROR(INDEX('Terms and Lists'!$M$1:$M$15,MATCH('Tiered Cart Pricing Formulas'!F196,'Terms and Lists'!$K$1:$K$14,0)),"")</f>
        <v/>
      </c>
      <c r="L196" s="45" t="str">
        <f>VLOOKUP(F196,'Drug Portfolio Master'!$A:$Y,2,FALSE)</f>
        <v>ACTIVE</v>
      </c>
    </row>
    <row r="197" spans="1:14" s="12" customFormat="1" ht="32.25" x14ac:dyDescent="0.3">
      <c r="A197" s="213">
        <f>INDEX('McKesson Formulary Calculator'!$A$12:$A$482,MATCH(F197,'McKesson Formulary Calculator'!$F$12:$F$482,0))</f>
        <v>0</v>
      </c>
      <c r="B197" s="205" t="str">
        <f>VLOOKUP(F197,'Drug Portfolio Master'!$A:$Y,4,FALSE)</f>
        <v>XYLOCAINE® -MPF (LIDOCAINE HCI AND EPINEPHRINE INJECTION, USP) WITH EPINEPHRINE 1:200,000 1% 300mg per 30mL (10mg per mL) 30mL VIAL</v>
      </c>
      <c r="C197" s="206" t="str">
        <f>IF(VLOOKUP(F197,'Drug Portfolio Master'!$A:$Y,5,FALSE)=0,"n/a",VLOOKUP(F197,'Drug Portfolio Master'!$A:$Y,5,FALSE))</f>
        <v>10mg/mL</v>
      </c>
      <c r="D197" s="207" t="str">
        <f>VLOOKUP(F197,'Drug Portfolio Master'!$A:$Y,6,FALSE)</f>
        <v>30mL</v>
      </c>
      <c r="E197" s="207" t="str">
        <f>VLOOKUP(F197,'Drug Portfolio Master'!$A:$Y,3,FALSE)</f>
        <v>63323-487-37</v>
      </c>
      <c r="F197" s="208">
        <v>1012370</v>
      </c>
      <c r="G197" s="209">
        <f>VLOOKUP(F197,'Price Sheet'!$A:$C,3,FALSE)</f>
        <v>24.99</v>
      </c>
      <c r="H197" s="209"/>
      <c r="I197" s="112">
        <f t="shared" si="9"/>
        <v>24.99</v>
      </c>
      <c r="J197" s="112">
        <f t="shared" si="8"/>
        <v>0</v>
      </c>
      <c r="K197" s="202" t="str">
        <f>IFERROR(INDEX('Terms and Lists'!$M$1:$M$15,MATCH('Tiered Cart Pricing Formulas'!F197,'Terms and Lists'!$K$1:$K$14,0)),"")</f>
        <v/>
      </c>
      <c r="L197" s="45" t="str">
        <f>VLOOKUP(F197,'Drug Portfolio Master'!$A:$Y,2,FALSE)</f>
        <v>ACTIVE</v>
      </c>
    </row>
    <row r="198" spans="1:14" s="12" customFormat="1" x14ac:dyDescent="0.25">
      <c r="A198" s="40"/>
      <c r="B198" s="40"/>
      <c r="C198" s="41"/>
      <c r="D198" s="40"/>
      <c r="E198" s="38"/>
      <c r="F198" s="38"/>
      <c r="G198" s="94"/>
      <c r="H198" s="94"/>
      <c r="I198" s="94"/>
      <c r="J198" s="95"/>
    </row>
    <row r="199" spans="1:14" s="12" customFormat="1" x14ac:dyDescent="0.25">
      <c r="A199" s="40"/>
      <c r="B199" s="40"/>
      <c r="C199" s="41"/>
      <c r="D199" s="40"/>
      <c r="E199" s="38"/>
      <c r="F199" s="38"/>
      <c r="G199" s="94"/>
      <c r="H199" s="94"/>
      <c r="I199" s="94"/>
      <c r="J199" s="95"/>
    </row>
    <row r="200" spans="1:14" s="12" customFormat="1" x14ac:dyDescent="0.25">
      <c r="A200" s="40"/>
      <c r="B200" s="40"/>
      <c r="C200" s="41"/>
      <c r="D200" s="40"/>
      <c r="E200" s="38"/>
      <c r="F200" s="38"/>
      <c r="G200" s="94"/>
      <c r="H200" s="94"/>
      <c r="I200" s="94"/>
      <c r="J200" s="95"/>
    </row>
    <row r="201" spans="1:14" s="12" customFormat="1" x14ac:dyDescent="0.25">
      <c r="A201" s="40"/>
      <c r="B201" s="40"/>
      <c r="C201" s="41"/>
      <c r="D201" s="40"/>
      <c r="E201" s="38"/>
      <c r="F201" s="38"/>
      <c r="G201" s="94"/>
      <c r="H201" s="94"/>
      <c r="I201" s="94"/>
      <c r="J201" s="95"/>
    </row>
    <row r="202" spans="1:14" s="12" customFormat="1" x14ac:dyDescent="0.25">
      <c r="A202" s="40"/>
      <c r="B202" s="40"/>
      <c r="C202" s="41"/>
      <c r="D202" s="40"/>
      <c r="E202" s="38"/>
      <c r="F202" s="38"/>
      <c r="G202" s="94"/>
      <c r="H202" s="94"/>
      <c r="I202" s="94"/>
      <c r="J202" s="95"/>
    </row>
    <row r="203" spans="1:14" s="12" customFormat="1" x14ac:dyDescent="0.25">
      <c r="A203" s="40"/>
      <c r="B203" s="40"/>
      <c r="C203" s="41"/>
      <c r="D203" s="40"/>
      <c r="E203" s="38"/>
      <c r="F203" s="38"/>
      <c r="G203" s="94"/>
      <c r="H203" s="94"/>
      <c r="I203" s="94"/>
      <c r="J203" s="95"/>
    </row>
    <row r="204" spans="1:14" s="12" customFormat="1" x14ac:dyDescent="0.25">
      <c r="A204" s="40"/>
      <c r="B204" s="40"/>
      <c r="C204" s="41"/>
      <c r="D204" s="40"/>
      <c r="E204" s="38"/>
      <c r="F204" s="38"/>
      <c r="G204" s="94"/>
      <c r="H204" s="94"/>
      <c r="I204" s="94"/>
      <c r="J204" s="95"/>
    </row>
  </sheetData>
  <sheetProtection algorithmName="SHA-512" hashValue="yLQFPzwnrV0ykH+ye/pnp7y4IY2x+6Em+fETqxBAXlrfn3zixYLD1NRPQhQhfz0lCia3MJB5gmHLREXj7XsdKA==" saltValue="bX8OZcT6aSjY7qfZAw22JQ==" spinCount="100000" sheet="1" objects="1" scenarios="1" autoFilter="0"/>
  <autoFilter ref="A33:F197" xr:uid="{88CBD448-05F2-437C-A1BA-31C759C5340C}">
    <sortState xmlns:xlrd2="http://schemas.microsoft.com/office/spreadsheetml/2017/richdata2" ref="A34:F197">
      <sortCondition ref="B33"/>
    </sortState>
  </autoFilter>
  <sortState xmlns:xlrd2="http://schemas.microsoft.com/office/spreadsheetml/2017/richdata2" ref="A34:K105">
    <sortCondition ref="B34:B105"/>
  </sortState>
  <mergeCells count="35">
    <mergeCell ref="C19:D19"/>
    <mergeCell ref="E19:F19"/>
    <mergeCell ref="A24:F24"/>
    <mergeCell ref="C20:D20"/>
    <mergeCell ref="E20:F20"/>
    <mergeCell ref="C21:D21"/>
    <mergeCell ref="E21:F21"/>
    <mergeCell ref="A22:F22"/>
    <mergeCell ref="A23:F23"/>
    <mergeCell ref="E15:F15"/>
    <mergeCell ref="C17:D17"/>
    <mergeCell ref="E17:F17"/>
    <mergeCell ref="C18:D18"/>
    <mergeCell ref="E18:F18"/>
    <mergeCell ref="E11:F11"/>
    <mergeCell ref="E12:F12"/>
    <mergeCell ref="E13:F13"/>
    <mergeCell ref="A6:I6"/>
    <mergeCell ref="E14:F14"/>
    <mergeCell ref="A32:F32"/>
    <mergeCell ref="G32:K33"/>
    <mergeCell ref="A26:F26"/>
    <mergeCell ref="A1:I1"/>
    <mergeCell ref="A2:I2"/>
    <mergeCell ref="A3:I3"/>
    <mergeCell ref="A4:I4"/>
    <mergeCell ref="A5:I5"/>
    <mergeCell ref="C16:D16"/>
    <mergeCell ref="E16:F16"/>
    <mergeCell ref="E8:F8"/>
    <mergeCell ref="C9:D9"/>
    <mergeCell ref="E9:F9"/>
    <mergeCell ref="C10:D10"/>
    <mergeCell ref="E10:F10"/>
    <mergeCell ref="C11:D11"/>
  </mergeCells>
  <conditionalFormatting sqref="A198:F952 A196:E197 A195:G195 A34:E194">
    <cfRule type="expression" dxfId="31" priority="18" stopIfTrue="1">
      <formula>$F34=1009960</formula>
    </cfRule>
    <cfRule type="expression" dxfId="30" priority="19" stopIfTrue="1">
      <formula>$K34=1</formula>
    </cfRule>
  </conditionalFormatting>
  <conditionalFormatting sqref="F27:F31">
    <cfRule type="duplicateValues" dxfId="29" priority="13"/>
  </conditionalFormatting>
  <conditionalFormatting sqref="F198:F204 F1:F22 F24:F25">
    <cfRule type="duplicateValues" dxfId="28" priority="80"/>
  </conditionalFormatting>
  <conditionalFormatting sqref="F196:F197 F34:F194">
    <cfRule type="duplicateValues" dxfId="27" priority="166"/>
  </conditionalFormatting>
  <conditionalFormatting sqref="H195">
    <cfRule type="duplicateValues" dxfId="26" priority="2"/>
  </conditionalFormatting>
  <conditionalFormatting sqref="F23">
    <cfRule type="duplicateValues" dxfId="25" priority="1"/>
  </conditionalFormatting>
  <dataValidations count="2">
    <dataValidation type="list" allowBlank="1" showInputMessage="1" showErrorMessage="1" sqref="M25:M26" xr:uid="{50F49192-C8C2-40EE-9863-C47E46064579}">
      <formula1>"Healthfirst, Henry Schein, Medline"</formula1>
    </dataValidation>
    <dataValidation allowBlank="1" showInputMessage="1" showErrorMessage="1" promptTitle="NEW OR EXISTING FACILITY?" prompt="Please specify" sqref="B16" xr:uid="{76DF5B2E-E3FF-4EE8-9950-B1C71C7CF9A0}"/>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E4A32-6B72-440D-9362-D9427540C53B}">
  <sheetPr codeName="Sheet8"/>
  <dimension ref="A1:H16"/>
  <sheetViews>
    <sheetView workbookViewId="0">
      <selection activeCell="D47" sqref="D47:D48"/>
    </sheetView>
  </sheetViews>
  <sheetFormatPr defaultRowHeight="15" x14ac:dyDescent="0.25"/>
  <sheetData>
    <row r="1" spans="1:8" x14ac:dyDescent="0.25">
      <c r="A1" s="308" t="s">
        <v>1334</v>
      </c>
      <c r="B1" s="308"/>
      <c r="C1" s="189"/>
      <c r="E1" t="s">
        <v>1341</v>
      </c>
      <c r="F1" s="192">
        <v>350</v>
      </c>
      <c r="G1" t="s">
        <v>1342</v>
      </c>
      <c r="H1" s="192">
        <v>124</v>
      </c>
    </row>
    <row r="2" spans="1:8" x14ac:dyDescent="0.25">
      <c r="A2" s="174" t="s">
        <v>1335</v>
      </c>
      <c r="B2" s="174" t="s">
        <v>1336</v>
      </c>
      <c r="C2" s="174" t="s">
        <v>1285</v>
      </c>
    </row>
    <row r="3" spans="1:8" x14ac:dyDescent="0.25">
      <c r="A3">
        <f>F1</f>
        <v>350</v>
      </c>
      <c r="B3">
        <f>C3+$H$1</f>
        <v>624</v>
      </c>
      <c r="C3">
        <v>500</v>
      </c>
      <c r="D3">
        <v>1017250</v>
      </c>
      <c r="E3">
        <v>1210885</v>
      </c>
    </row>
    <row r="4" spans="1:8" x14ac:dyDescent="0.25">
      <c r="A4">
        <f>B3+1</f>
        <v>625</v>
      </c>
      <c r="B4">
        <f t="shared" ref="B4:B15" si="0">C4+$H$1</f>
        <v>874</v>
      </c>
      <c r="C4">
        <v>750</v>
      </c>
      <c r="D4">
        <v>1017320</v>
      </c>
      <c r="E4">
        <v>1210886</v>
      </c>
    </row>
    <row r="5" spans="1:8" x14ac:dyDescent="0.25">
      <c r="A5">
        <f t="shared" ref="A5:A15" si="1">B4+1</f>
        <v>875</v>
      </c>
      <c r="B5">
        <f t="shared" si="0"/>
        <v>1124</v>
      </c>
      <c r="C5">
        <v>1000</v>
      </c>
      <c r="D5">
        <v>1017260</v>
      </c>
      <c r="E5">
        <v>1210887</v>
      </c>
    </row>
    <row r="6" spans="1:8" x14ac:dyDescent="0.25">
      <c r="A6">
        <f t="shared" si="1"/>
        <v>1125</v>
      </c>
      <c r="B6">
        <f t="shared" si="0"/>
        <v>1374</v>
      </c>
      <c r="C6">
        <v>1250</v>
      </c>
      <c r="D6">
        <v>1017330</v>
      </c>
      <c r="E6">
        <v>1210888</v>
      </c>
    </row>
    <row r="7" spans="1:8" x14ac:dyDescent="0.25">
      <c r="A7">
        <f t="shared" si="1"/>
        <v>1375</v>
      </c>
      <c r="B7">
        <f t="shared" si="0"/>
        <v>1624</v>
      </c>
      <c r="C7">
        <v>1500</v>
      </c>
      <c r="D7">
        <v>1017270</v>
      </c>
      <c r="E7">
        <v>1210889</v>
      </c>
    </row>
    <row r="8" spans="1:8" x14ac:dyDescent="0.25">
      <c r="A8">
        <f t="shared" si="1"/>
        <v>1625</v>
      </c>
      <c r="B8">
        <f t="shared" si="0"/>
        <v>1874</v>
      </c>
      <c r="C8">
        <v>1750</v>
      </c>
      <c r="D8">
        <v>1017340</v>
      </c>
      <c r="E8">
        <v>1210890</v>
      </c>
    </row>
    <row r="9" spans="1:8" x14ac:dyDescent="0.25">
      <c r="A9">
        <f t="shared" si="1"/>
        <v>1875</v>
      </c>
      <c r="B9">
        <f t="shared" si="0"/>
        <v>2124</v>
      </c>
      <c r="C9">
        <v>2000</v>
      </c>
      <c r="D9">
        <v>1017280</v>
      </c>
      <c r="E9">
        <v>1210892</v>
      </c>
    </row>
    <row r="10" spans="1:8" x14ac:dyDescent="0.25">
      <c r="A10">
        <f t="shared" si="1"/>
        <v>2125</v>
      </c>
      <c r="B10">
        <f t="shared" si="0"/>
        <v>2374</v>
      </c>
      <c r="C10">
        <v>2250</v>
      </c>
      <c r="D10">
        <v>1017350</v>
      </c>
      <c r="E10">
        <v>1210893</v>
      </c>
    </row>
    <row r="11" spans="1:8" x14ac:dyDescent="0.25">
      <c r="A11">
        <f t="shared" si="1"/>
        <v>2375</v>
      </c>
      <c r="B11">
        <f t="shared" si="0"/>
        <v>2624</v>
      </c>
      <c r="C11">
        <v>2500</v>
      </c>
      <c r="D11">
        <v>1017290</v>
      </c>
      <c r="E11">
        <v>1210894</v>
      </c>
    </row>
    <row r="12" spans="1:8" x14ac:dyDescent="0.25">
      <c r="A12">
        <f t="shared" si="1"/>
        <v>2625</v>
      </c>
      <c r="B12">
        <f t="shared" si="0"/>
        <v>2874</v>
      </c>
      <c r="C12">
        <v>2750</v>
      </c>
      <c r="D12">
        <v>1017360</v>
      </c>
      <c r="E12">
        <v>1210895</v>
      </c>
    </row>
    <row r="13" spans="1:8" x14ac:dyDescent="0.25">
      <c r="A13">
        <f t="shared" si="1"/>
        <v>2875</v>
      </c>
      <c r="B13">
        <f t="shared" si="0"/>
        <v>3124</v>
      </c>
      <c r="C13">
        <v>3000</v>
      </c>
      <c r="D13">
        <v>1017300</v>
      </c>
      <c r="E13">
        <v>1210898</v>
      </c>
    </row>
    <row r="14" spans="1:8" x14ac:dyDescent="0.25">
      <c r="A14">
        <f t="shared" si="1"/>
        <v>3125</v>
      </c>
      <c r="B14">
        <f t="shared" si="0"/>
        <v>3374</v>
      </c>
      <c r="C14">
        <v>3250</v>
      </c>
      <c r="D14">
        <v>1017370</v>
      </c>
      <c r="E14">
        <v>1210899</v>
      </c>
    </row>
    <row r="15" spans="1:8" x14ac:dyDescent="0.25">
      <c r="A15">
        <f t="shared" si="1"/>
        <v>3375</v>
      </c>
      <c r="B15">
        <f t="shared" si="0"/>
        <v>3624</v>
      </c>
      <c r="C15">
        <v>3500</v>
      </c>
      <c r="D15">
        <v>1017310</v>
      </c>
      <c r="E15">
        <v>1212781</v>
      </c>
    </row>
    <row r="16" spans="1:8" x14ac:dyDescent="0.25">
      <c r="A16">
        <f>B15+1</f>
        <v>3625</v>
      </c>
      <c r="B16">
        <v>10000</v>
      </c>
      <c r="C16" t="s">
        <v>1343</v>
      </c>
      <c r="D16" t="s">
        <v>1343</v>
      </c>
      <c r="E16" t="s">
        <v>1343</v>
      </c>
    </row>
  </sheetData>
  <sheetProtection algorithmName="SHA-512" hashValue="QV9nEnFTTzm7Ra5o8X1HFhnzG9QfmqkyCcjxidIpMbK4vePEreuy4jCPIetv5gFDdJgrqJaKZneFsFRBbQmEpA==" saltValue="xFeM7cPg4SdBmBAiQcJp3A==" spinCount="100000" sheet="1" objects="1" scenarios="1" autoFilter="0"/>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1393-A198-40FA-A68C-C55242574A61}">
  <sheetPr codeName="Sheet9">
    <tabColor rgb="FFA3E7FF"/>
    <pageSetUpPr fitToPage="1"/>
  </sheetPr>
  <dimension ref="A1:M61"/>
  <sheetViews>
    <sheetView showGridLines="0" tabSelected="1" zoomScale="85" zoomScaleNormal="85" workbookViewId="0">
      <selection activeCell="E17" sqref="E17:K17"/>
    </sheetView>
  </sheetViews>
  <sheetFormatPr defaultColWidth="9.140625" defaultRowHeight="15" x14ac:dyDescent="0.25"/>
  <cols>
    <col min="1" max="1" width="4.7109375" style="4" customWidth="1"/>
    <col min="2" max="2" width="11.42578125" style="4" customWidth="1"/>
    <col min="3" max="3" width="9.140625" style="4"/>
    <col min="4" max="4" width="76.5703125" style="4" customWidth="1"/>
    <col min="5" max="7" width="9.140625" style="4"/>
    <col min="8" max="8" width="26" style="4" customWidth="1"/>
    <col min="9" max="9" width="17.85546875" style="4" customWidth="1"/>
    <col min="10" max="10" width="9.140625" style="4"/>
    <col min="11" max="11" width="54.28515625" style="4" customWidth="1"/>
    <col min="12" max="16384" width="9.140625" style="4"/>
  </cols>
  <sheetData>
    <row r="1" spans="1:13" ht="34.5" thickBot="1" x14ac:dyDescent="0.55000000000000004">
      <c r="A1" s="223" t="str">
        <f>PROPER(IF(E16="Schein","Henry Schein Crash Cart Auto-Replenishment Program",IF(SUMPRODUCT(--(ISNA(MATCH(E16,'Terms and Lists'!F2:F7,0))))&gt;0,"Crash Cart Auto-Replenishment Program",E16&amp;" Crash Cart Auto-Replenishment Program")))</f>
        <v>Henry Schein Crash Cart Auto-Replenishment Program</v>
      </c>
      <c r="B1" s="224"/>
      <c r="C1" s="224"/>
      <c r="D1" s="224"/>
      <c r="E1" s="224"/>
      <c r="F1" s="224"/>
      <c r="G1" s="224"/>
      <c r="H1" s="224"/>
      <c r="I1" s="224"/>
      <c r="J1" s="224"/>
      <c r="K1" s="224"/>
      <c r="M1" s="162"/>
    </row>
    <row r="2" spans="1:13" ht="27" thickBot="1" x14ac:dyDescent="0.45">
      <c r="A2" s="225" t="s">
        <v>202</v>
      </c>
      <c r="B2" s="226"/>
      <c r="C2" s="226"/>
      <c r="D2" s="226"/>
      <c r="E2" s="226"/>
      <c r="F2" s="226"/>
      <c r="G2" s="226"/>
      <c r="H2" s="226"/>
      <c r="I2" s="226"/>
      <c r="J2" s="226"/>
      <c r="K2" s="226"/>
    </row>
    <row r="3" spans="1:13" s="8" customFormat="1" ht="21.75" customHeight="1" thickBot="1" x14ac:dyDescent="0.3">
      <c r="A3" s="227" t="s">
        <v>210</v>
      </c>
      <c r="B3" s="228"/>
      <c r="C3" s="228"/>
      <c r="D3" s="228"/>
      <c r="E3" s="228"/>
      <c r="F3" s="228"/>
      <c r="G3" s="228"/>
      <c r="H3" s="228"/>
      <c r="I3" s="228"/>
      <c r="J3" s="228"/>
      <c r="K3" s="228"/>
    </row>
    <row r="4" spans="1:13" s="53" customFormat="1" ht="27" customHeight="1" x14ac:dyDescent="0.4">
      <c r="A4" s="66"/>
      <c r="B4" s="67"/>
      <c r="C4" s="67"/>
      <c r="D4" s="67"/>
      <c r="E4" s="67"/>
      <c r="F4" s="67"/>
      <c r="G4" s="67"/>
      <c r="H4" s="67"/>
      <c r="I4" s="67"/>
      <c r="J4" s="67"/>
      <c r="K4" s="67"/>
    </row>
    <row r="5" spans="1:13" s="53" customFormat="1" ht="27" customHeight="1" thickBot="1" x14ac:dyDescent="0.45">
      <c r="A5" s="309" t="s">
        <v>211</v>
      </c>
      <c r="B5" s="310"/>
      <c r="C5" s="310"/>
      <c r="D5" s="310"/>
      <c r="E5" s="310"/>
      <c r="F5" s="310"/>
      <c r="G5" s="311"/>
      <c r="H5" s="312" t="str">
        <f>'Cart Formulary Calculator'!F4</f>
        <v>Does not meet $500 minimum</v>
      </c>
      <c r="I5" s="313"/>
      <c r="J5" s="313"/>
      <c r="K5" s="313"/>
    </row>
    <row r="6" spans="1:13" s="8" customFormat="1" ht="18.75" x14ac:dyDescent="0.3">
      <c r="A6" s="229" t="s">
        <v>179</v>
      </c>
      <c r="B6" s="229"/>
      <c r="C6" s="229"/>
      <c r="D6" s="229"/>
      <c r="E6" s="229"/>
      <c r="F6" s="229"/>
      <c r="G6" s="229"/>
      <c r="H6" s="229"/>
      <c r="I6" s="229"/>
      <c r="J6" s="229"/>
      <c r="K6" s="229"/>
    </row>
    <row r="7" spans="1:13" s="8" customFormat="1" ht="15.75" thickBot="1" x14ac:dyDescent="0.3">
      <c r="A7" s="60"/>
      <c r="B7" s="60"/>
      <c r="C7" s="60"/>
      <c r="D7" s="60"/>
      <c r="E7" s="60"/>
      <c r="F7" s="60"/>
      <c r="G7" s="60"/>
      <c r="H7" s="60"/>
      <c r="I7" s="60"/>
      <c r="J7" s="60"/>
      <c r="K7" s="60"/>
    </row>
    <row r="8" spans="1:13" ht="31.5" x14ac:dyDescent="0.5">
      <c r="A8" s="230" t="s">
        <v>180</v>
      </c>
      <c r="B8" s="231"/>
      <c r="C8" s="231"/>
      <c r="D8" s="231"/>
      <c r="E8" s="231"/>
      <c r="F8" s="231"/>
      <c r="G8" s="231"/>
      <c r="H8" s="231"/>
      <c r="I8" s="231"/>
      <c r="J8" s="231"/>
      <c r="K8" s="232"/>
    </row>
    <row r="9" spans="1:13" ht="21" customHeight="1" x14ac:dyDescent="0.3">
      <c r="A9" s="64">
        <v>1</v>
      </c>
      <c r="B9" s="233" t="s">
        <v>207</v>
      </c>
      <c r="C9" s="233"/>
      <c r="D9" s="233"/>
      <c r="E9" s="233"/>
      <c r="F9" s="233"/>
      <c r="G9" s="233"/>
      <c r="H9" s="233"/>
      <c r="I9" s="233"/>
      <c r="J9" s="233"/>
      <c r="K9" s="234"/>
    </row>
    <row r="10" spans="1:13" ht="21" x14ac:dyDescent="0.35">
      <c r="A10" s="64">
        <v>2</v>
      </c>
      <c r="B10" s="61" t="s">
        <v>208</v>
      </c>
      <c r="C10" s="62"/>
      <c r="D10" s="62"/>
      <c r="E10" s="62"/>
      <c r="F10" s="62"/>
      <c r="G10" s="62"/>
      <c r="H10" s="62"/>
      <c r="I10" s="62"/>
      <c r="J10" s="62"/>
      <c r="K10" s="65"/>
    </row>
    <row r="11" spans="1:13" s="33" customFormat="1" ht="21" x14ac:dyDescent="0.35">
      <c r="A11" s="64">
        <v>3</v>
      </c>
      <c r="B11" s="61" t="s">
        <v>209</v>
      </c>
      <c r="C11" s="62"/>
      <c r="D11" s="62"/>
      <c r="E11" s="62"/>
      <c r="F11" s="62"/>
      <c r="G11" s="62"/>
      <c r="H11" s="62"/>
      <c r="I11" s="62"/>
      <c r="J11" s="62"/>
      <c r="K11" s="65"/>
    </row>
    <row r="12" spans="1:13" s="33" customFormat="1" ht="39.75" customHeight="1" thickBot="1" x14ac:dyDescent="0.4">
      <c r="A12" s="222">
        <v>4</v>
      </c>
      <c r="B12" s="247" t="s">
        <v>1446</v>
      </c>
      <c r="C12" s="247"/>
      <c r="D12" s="247"/>
      <c r="E12" s="247"/>
      <c r="F12" s="247"/>
      <c r="G12" s="247"/>
      <c r="H12" s="247"/>
      <c r="I12" s="247"/>
      <c r="J12" s="247"/>
      <c r="K12" s="248"/>
    </row>
    <row r="13" spans="1:13" ht="15.75" thickBot="1" x14ac:dyDescent="0.3">
      <c r="M13" s="55"/>
    </row>
    <row r="14" spans="1:13" ht="27" thickBot="1" x14ac:dyDescent="0.45">
      <c r="A14" s="235" t="s">
        <v>174</v>
      </c>
      <c r="B14" s="236"/>
      <c r="C14" s="236"/>
      <c r="D14" s="236"/>
      <c r="E14" s="236"/>
      <c r="F14" s="236"/>
      <c r="G14" s="236"/>
      <c r="H14" s="236"/>
      <c r="I14" s="236"/>
      <c r="J14" s="236"/>
      <c r="K14" s="237"/>
      <c r="M14" s="56"/>
    </row>
    <row r="15" spans="1:13" s="54" customFormat="1" ht="21.75" thickBot="1" x14ac:dyDescent="0.4">
      <c r="A15" s="238" t="s">
        <v>188</v>
      </c>
      <c r="B15" s="239"/>
      <c r="C15" s="239"/>
      <c r="D15" s="239"/>
      <c r="E15" s="239"/>
      <c r="F15" s="239"/>
      <c r="G15" s="239"/>
      <c r="H15" s="239"/>
      <c r="I15" s="239"/>
      <c r="J15" s="239"/>
      <c r="K15" s="240"/>
      <c r="M15" s="56"/>
    </row>
    <row r="16" spans="1:13" s="54" customFormat="1" ht="21" x14ac:dyDescent="0.35">
      <c r="A16" s="241" t="s">
        <v>284</v>
      </c>
      <c r="B16" s="242"/>
      <c r="C16" s="242"/>
      <c r="D16" s="243"/>
      <c r="E16" s="244" t="s">
        <v>227</v>
      </c>
      <c r="F16" s="245"/>
      <c r="G16" s="245"/>
      <c r="H16" s="245"/>
      <c r="I16" s="245"/>
      <c r="J16" s="245"/>
      <c r="K16" s="246"/>
      <c r="M16" s="56"/>
    </row>
    <row r="17" spans="1:13" s="54" customFormat="1" ht="21" x14ac:dyDescent="0.35">
      <c r="A17" s="241" t="s">
        <v>148</v>
      </c>
      <c r="B17" s="242"/>
      <c r="C17" s="242"/>
      <c r="D17" s="243"/>
      <c r="E17" s="249" t="s">
        <v>272</v>
      </c>
      <c r="F17" s="250"/>
      <c r="G17" s="250"/>
      <c r="H17" s="250"/>
      <c r="I17" s="250"/>
      <c r="J17" s="250"/>
      <c r="K17" s="251"/>
      <c r="M17" s="56"/>
    </row>
    <row r="18" spans="1:13" s="54" customFormat="1" ht="21" x14ac:dyDescent="0.35">
      <c r="A18" s="241" t="s">
        <v>161</v>
      </c>
      <c r="B18" s="242"/>
      <c r="C18" s="242"/>
      <c r="D18" s="243"/>
      <c r="E18" s="249" t="s">
        <v>272</v>
      </c>
      <c r="F18" s="250"/>
      <c r="G18" s="250"/>
      <c r="H18" s="250"/>
      <c r="I18" s="250"/>
      <c r="J18" s="250"/>
      <c r="K18" s="251"/>
      <c r="M18" s="56"/>
    </row>
    <row r="19" spans="1:13" s="54" customFormat="1" ht="21" x14ac:dyDescent="0.35">
      <c r="A19" s="241" t="s">
        <v>162</v>
      </c>
      <c r="B19" s="242"/>
      <c r="C19" s="242"/>
      <c r="D19" s="243"/>
      <c r="E19" s="249" t="s">
        <v>272</v>
      </c>
      <c r="F19" s="250"/>
      <c r="G19" s="250"/>
      <c r="H19" s="250"/>
      <c r="I19" s="250"/>
      <c r="J19" s="250"/>
      <c r="K19" s="251"/>
      <c r="M19" s="56"/>
    </row>
    <row r="20" spans="1:13" s="54" customFormat="1" ht="21" x14ac:dyDescent="0.35">
      <c r="A20" s="241" t="s">
        <v>149</v>
      </c>
      <c r="B20" s="242"/>
      <c r="C20" s="242"/>
      <c r="D20" s="243"/>
      <c r="E20" s="249" t="s">
        <v>272</v>
      </c>
      <c r="F20" s="250"/>
      <c r="G20" s="250"/>
      <c r="H20" s="250"/>
      <c r="I20" s="250"/>
      <c r="J20" s="250"/>
      <c r="K20" s="251"/>
      <c r="M20" s="56"/>
    </row>
    <row r="21" spans="1:13" s="54" customFormat="1" ht="21" x14ac:dyDescent="0.35">
      <c r="A21" s="241" t="s">
        <v>150</v>
      </c>
      <c r="B21" s="242"/>
      <c r="C21" s="242"/>
      <c r="D21" s="243"/>
      <c r="E21" s="249" t="s">
        <v>272</v>
      </c>
      <c r="F21" s="250"/>
      <c r="G21" s="250"/>
      <c r="H21" s="250"/>
      <c r="I21" s="250"/>
      <c r="J21" s="250"/>
      <c r="K21" s="251"/>
      <c r="M21" s="56"/>
    </row>
    <row r="22" spans="1:13" s="54" customFormat="1" ht="21" x14ac:dyDescent="0.35">
      <c r="A22" s="241" t="s">
        <v>151</v>
      </c>
      <c r="B22" s="242"/>
      <c r="C22" s="242"/>
      <c r="D22" s="243"/>
      <c r="E22" s="249" t="s">
        <v>272</v>
      </c>
      <c r="F22" s="250"/>
      <c r="G22" s="250"/>
      <c r="H22" s="250"/>
      <c r="I22" s="250"/>
      <c r="J22" s="250"/>
      <c r="K22" s="251"/>
      <c r="M22" s="56"/>
    </row>
    <row r="23" spans="1:13" s="54" customFormat="1" ht="21" x14ac:dyDescent="0.35">
      <c r="A23" s="241" t="s">
        <v>1386</v>
      </c>
      <c r="B23" s="242"/>
      <c r="C23" s="242"/>
      <c r="D23" s="243"/>
      <c r="E23" s="249"/>
      <c r="F23" s="250"/>
      <c r="G23" s="250"/>
      <c r="H23" s="250"/>
      <c r="I23" s="250"/>
      <c r="J23" s="250"/>
      <c r="K23" s="251"/>
      <c r="M23" s="56"/>
    </row>
    <row r="24" spans="1:13" s="54" customFormat="1" ht="21" x14ac:dyDescent="0.35">
      <c r="A24" s="241" t="s">
        <v>266</v>
      </c>
      <c r="B24" s="242"/>
      <c r="C24" s="242"/>
      <c r="D24" s="243"/>
      <c r="E24" s="249" t="s">
        <v>272</v>
      </c>
      <c r="F24" s="250"/>
      <c r="G24" s="250"/>
      <c r="H24" s="250"/>
      <c r="I24" s="250"/>
      <c r="J24" s="250"/>
      <c r="K24" s="251"/>
      <c r="M24" s="56"/>
    </row>
    <row r="25" spans="1:13" s="54" customFormat="1" ht="21" x14ac:dyDescent="0.35">
      <c r="A25" s="241" t="s">
        <v>176</v>
      </c>
      <c r="B25" s="242"/>
      <c r="C25" s="242"/>
      <c r="D25" s="243"/>
      <c r="E25" s="249" t="s">
        <v>272</v>
      </c>
      <c r="F25" s="250"/>
      <c r="G25" s="250"/>
      <c r="H25" s="250"/>
      <c r="I25" s="250"/>
      <c r="J25" s="250"/>
      <c r="K25" s="251"/>
    </row>
    <row r="26" spans="1:13" s="54" customFormat="1" ht="21" x14ac:dyDescent="0.35">
      <c r="A26" s="241" t="s">
        <v>203</v>
      </c>
      <c r="B26" s="242"/>
      <c r="C26" s="242"/>
      <c r="D26" s="243"/>
      <c r="E26" s="249"/>
      <c r="F26" s="250"/>
      <c r="G26" s="250"/>
      <c r="H26" s="250"/>
      <c r="I26" s="250"/>
      <c r="J26" s="250"/>
      <c r="K26" s="251"/>
    </row>
    <row r="27" spans="1:13" s="54" customFormat="1" ht="21" x14ac:dyDescent="0.35">
      <c r="A27" s="241" t="s">
        <v>171</v>
      </c>
      <c r="B27" s="242"/>
      <c r="C27" s="242"/>
      <c r="D27" s="243"/>
      <c r="E27" s="249"/>
      <c r="F27" s="250"/>
      <c r="G27" s="250"/>
      <c r="H27" s="250"/>
      <c r="I27" s="250"/>
      <c r="J27" s="250"/>
      <c r="K27" s="251"/>
    </row>
    <row r="28" spans="1:13" s="54" customFormat="1" ht="21" x14ac:dyDescent="0.35">
      <c r="A28" s="241" t="s">
        <v>204</v>
      </c>
      <c r="B28" s="242"/>
      <c r="C28" s="242"/>
      <c r="D28" s="243"/>
      <c r="E28" s="249"/>
      <c r="F28" s="250"/>
      <c r="G28" s="250"/>
      <c r="H28" s="250"/>
      <c r="I28" s="250"/>
      <c r="J28" s="250"/>
      <c r="K28" s="251"/>
    </row>
    <row r="29" spans="1:13" s="54" customFormat="1" ht="21" x14ac:dyDescent="0.35">
      <c r="A29" s="241" t="s">
        <v>168</v>
      </c>
      <c r="B29" s="242"/>
      <c r="C29" s="242"/>
      <c r="D29" s="243"/>
      <c r="E29" s="249" t="s">
        <v>272</v>
      </c>
      <c r="F29" s="250"/>
      <c r="G29" s="250"/>
      <c r="H29" s="250"/>
      <c r="I29" s="250"/>
      <c r="J29" s="250"/>
      <c r="K29" s="251"/>
    </row>
    <row r="30" spans="1:13" s="54" customFormat="1" ht="21" x14ac:dyDescent="0.35">
      <c r="A30" s="241" t="s">
        <v>183</v>
      </c>
      <c r="B30" s="242"/>
      <c r="C30" s="242"/>
      <c r="D30" s="243"/>
      <c r="E30" s="249" t="s">
        <v>272</v>
      </c>
      <c r="F30" s="250"/>
      <c r="G30" s="250"/>
      <c r="H30" s="250"/>
      <c r="I30" s="250"/>
      <c r="J30" s="250"/>
      <c r="K30" s="251"/>
    </row>
    <row r="31" spans="1:13" s="54" customFormat="1" ht="21" x14ac:dyDescent="0.35">
      <c r="A31" s="252" t="s">
        <v>184</v>
      </c>
      <c r="B31" s="253"/>
      <c r="C31" s="253"/>
      <c r="D31" s="254"/>
      <c r="E31" s="249" t="s">
        <v>272</v>
      </c>
      <c r="F31" s="250"/>
      <c r="G31" s="250"/>
      <c r="H31" s="250"/>
      <c r="I31" s="250"/>
      <c r="J31" s="250"/>
      <c r="K31" s="251"/>
    </row>
    <row r="32" spans="1:13" s="54" customFormat="1" ht="21" x14ac:dyDescent="0.35">
      <c r="A32" s="58" t="s">
        <v>205</v>
      </c>
      <c r="B32" s="58"/>
      <c r="C32" s="58"/>
      <c r="D32" s="58"/>
      <c r="E32" s="249"/>
      <c r="F32" s="250"/>
      <c r="G32" s="250"/>
      <c r="H32" s="250"/>
      <c r="I32" s="250"/>
      <c r="J32" s="250"/>
      <c r="K32" s="251"/>
    </row>
    <row r="33" spans="1:11" s="54" customFormat="1" ht="21" x14ac:dyDescent="0.35">
      <c r="A33" s="58" t="s">
        <v>206</v>
      </c>
      <c r="B33" s="58"/>
      <c r="C33" s="58"/>
      <c r="D33" s="58"/>
      <c r="E33" s="249"/>
      <c r="F33" s="250"/>
      <c r="G33" s="250"/>
      <c r="H33" s="250"/>
      <c r="I33" s="250"/>
      <c r="J33" s="250"/>
      <c r="K33" s="251"/>
    </row>
    <row r="34" spans="1:11" ht="21" x14ac:dyDescent="0.35">
      <c r="A34" s="57" t="s">
        <v>175</v>
      </c>
      <c r="B34" s="59"/>
      <c r="C34" s="59"/>
      <c r="D34" s="59"/>
      <c r="E34" s="249"/>
      <c r="F34" s="250"/>
      <c r="G34" s="250"/>
      <c r="H34" s="250"/>
      <c r="I34" s="250"/>
      <c r="J34" s="250"/>
      <c r="K34" s="251"/>
    </row>
    <row r="35" spans="1:11" ht="21" x14ac:dyDescent="0.35">
      <c r="A35" s="241" t="s">
        <v>172</v>
      </c>
      <c r="B35" s="242"/>
      <c r="C35" s="242"/>
      <c r="D35" s="243"/>
      <c r="E35" s="249" t="s">
        <v>272</v>
      </c>
      <c r="F35" s="250"/>
      <c r="G35" s="250"/>
      <c r="H35" s="250"/>
      <c r="I35" s="250"/>
      <c r="J35" s="250"/>
      <c r="K35" s="251"/>
    </row>
    <row r="36" spans="1:11" ht="21" x14ac:dyDescent="0.35">
      <c r="A36" s="241" t="s">
        <v>173</v>
      </c>
      <c r="B36" s="242"/>
      <c r="C36" s="242"/>
      <c r="D36" s="243"/>
      <c r="E36" s="249"/>
      <c r="F36" s="250"/>
      <c r="G36" s="250"/>
      <c r="H36" s="250"/>
      <c r="I36" s="250"/>
      <c r="J36" s="250"/>
      <c r="K36" s="251"/>
    </row>
    <row r="37" spans="1:11" ht="21" x14ac:dyDescent="0.35">
      <c r="A37" s="241" t="s">
        <v>185</v>
      </c>
      <c r="B37" s="242"/>
      <c r="C37" s="242"/>
      <c r="D37" s="243"/>
      <c r="E37" s="249" t="s">
        <v>272</v>
      </c>
      <c r="F37" s="250"/>
      <c r="G37" s="250"/>
      <c r="H37" s="250"/>
      <c r="I37" s="250"/>
      <c r="J37" s="250"/>
      <c r="K37" s="251"/>
    </row>
    <row r="39" spans="1:11" ht="23.25" x14ac:dyDescent="0.35">
      <c r="A39" s="70" t="s">
        <v>213</v>
      </c>
    </row>
    <row r="40" spans="1:11" ht="23.25" x14ac:dyDescent="0.35">
      <c r="A40" s="70"/>
    </row>
    <row r="41" spans="1:11" ht="31.5" x14ac:dyDescent="0.5">
      <c r="A41" s="72" t="s">
        <v>214</v>
      </c>
      <c r="C41" s="137" t="s">
        <v>243</v>
      </c>
      <c r="E41" s="71"/>
    </row>
    <row r="42" spans="1:11" ht="21" x14ac:dyDescent="0.35">
      <c r="C42" s="155"/>
      <c r="D42" s="155" t="s">
        <v>273</v>
      </c>
    </row>
    <row r="43" spans="1:11" ht="23.25" x14ac:dyDescent="0.35">
      <c r="F43" s="68"/>
      <c r="G43" s="68"/>
      <c r="H43" s="68"/>
      <c r="J43" s="69"/>
    </row>
    <row r="44" spans="1:11" s="73" customFormat="1" ht="21.75" thickBot="1" x14ac:dyDescent="0.4">
      <c r="E44" s="74"/>
      <c r="G44" s="74"/>
      <c r="H44" s="74"/>
    </row>
    <row r="45" spans="1:11" s="73" customFormat="1" ht="32.25" thickBot="1" x14ac:dyDescent="0.55000000000000004">
      <c r="A45" s="75" t="s">
        <v>215</v>
      </c>
      <c r="C45" s="141" t="s">
        <v>221</v>
      </c>
      <c r="D45" s="161"/>
      <c r="E45" s="142" t="s">
        <v>212</v>
      </c>
    </row>
    <row r="46" spans="1:11" s="73" customFormat="1" ht="21.95" customHeight="1" x14ac:dyDescent="0.25">
      <c r="D46" s="123" t="s">
        <v>1444</v>
      </c>
    </row>
    <row r="47" spans="1:11" s="73" customFormat="1" ht="30" customHeight="1" x14ac:dyDescent="0.35">
      <c r="A47" s="159"/>
      <c r="B47" s="160" t="str">
        <f>IF($E$16="Healthfirst","Select Billing:",IF($E$16="Henry Schein","",IF('Standard Cart Pricing Formulas'!M25="Medline","",IF($E$16="Required Field","",""))))</f>
        <v/>
      </c>
      <c r="C47" s="160"/>
      <c r="D47" s="258" t="s">
        <v>1384</v>
      </c>
    </row>
    <row r="48" spans="1:11" s="73" customFormat="1" ht="18.75" x14ac:dyDescent="0.3">
      <c r="A48" s="256"/>
      <c r="B48" s="256"/>
      <c r="C48" s="156"/>
      <c r="D48" s="258"/>
    </row>
    <row r="49" spans="1:8" ht="18.75" x14ac:dyDescent="0.3">
      <c r="A49" s="257"/>
      <c r="B49" s="257"/>
      <c r="C49" s="55"/>
      <c r="D49" s="55"/>
    </row>
    <row r="50" spans="1:8" ht="31.5" x14ac:dyDescent="0.5">
      <c r="A50" s="72" t="s">
        <v>216</v>
      </c>
      <c r="C50" s="138" t="s">
        <v>222</v>
      </c>
      <c r="D50" s="138"/>
      <c r="E50" s="139"/>
      <c r="F50" s="140"/>
      <c r="G50" s="140"/>
      <c r="H50" s="140"/>
    </row>
    <row r="52" spans="1:8" ht="408.75" customHeight="1" x14ac:dyDescent="0.25">
      <c r="D52" s="150" t="str">
        <f ca="1">IFERROR(IF($E$16="HealthFirst",OFFSET('Terms and Lists'!A20,E52,0),IF($E$16="Henry Schein",OFFSET('Terms and Lists'!N20,E52,0),IF($E$16="Schein",OFFSET('Terms and Lists'!N20,E52,0),OFFSET('Terms and Lists'!AF20,E52,0)))),"")</f>
        <v xml:space="preserve">Henry Schein Crash Cart Auto‐Replenishment Program Membership Agreement
Terms and Conditions
</v>
      </c>
      <c r="E52" s="165">
        <v>1</v>
      </c>
    </row>
    <row r="53" spans="1:8" x14ac:dyDescent="0.25">
      <c r="B53" s="255" t="str">
        <f>'Terms and Lists'!I1</f>
        <v>V.20 02/08/2023</v>
      </c>
      <c r="C53" s="255"/>
      <c r="D53" s="151"/>
    </row>
    <row r="54" spans="1:8" x14ac:dyDescent="0.25">
      <c r="D54" s="148"/>
    </row>
    <row r="55" spans="1:8" x14ac:dyDescent="0.25">
      <c r="D55" s="148"/>
    </row>
    <row r="56" spans="1:8" x14ac:dyDescent="0.25">
      <c r="D56" s="148"/>
    </row>
    <row r="57" spans="1:8" x14ac:dyDescent="0.25">
      <c r="D57" s="148"/>
    </row>
    <row r="58" spans="1:8" x14ac:dyDescent="0.25">
      <c r="D58" s="148"/>
    </row>
    <row r="59" spans="1:8" x14ac:dyDescent="0.25">
      <c r="D59" s="148"/>
    </row>
    <row r="60" spans="1:8" x14ac:dyDescent="0.25">
      <c r="D60" s="148"/>
    </row>
    <row r="61" spans="1:8" x14ac:dyDescent="0.25">
      <c r="D61" s="148"/>
    </row>
  </sheetData>
  <sheetProtection algorithmName="SHA-512" hashValue="61so6mEGQ7KGpuDsljBEGErTt7gdLRt1D42R/UWDsLO5ManaOLiERAsb28n9JB4izx73anS+gy31dSUpHGPPnQ==" saltValue="yXY4SPFI/orCrnJFQoaprw==" spinCount="100000" sheet="1" objects="1" scenarios="1" autoFilter="0"/>
  <mergeCells count="56">
    <mergeCell ref="B53:C53"/>
    <mergeCell ref="A6:K6"/>
    <mergeCell ref="A1:K1"/>
    <mergeCell ref="A2:K2"/>
    <mergeCell ref="A3:K3"/>
    <mergeCell ref="A5:G5"/>
    <mergeCell ref="H5:K5"/>
    <mergeCell ref="A8:K8"/>
    <mergeCell ref="B9:K9"/>
    <mergeCell ref="A14:K14"/>
    <mergeCell ref="A15:K15"/>
    <mergeCell ref="A16:D16"/>
    <mergeCell ref="E16:K16"/>
    <mergeCell ref="A17:D17"/>
    <mergeCell ref="E17:K17"/>
    <mergeCell ref="A18:D18"/>
    <mergeCell ref="E18:K18"/>
    <mergeCell ref="A19:D19"/>
    <mergeCell ref="E19:K19"/>
    <mergeCell ref="A20:D20"/>
    <mergeCell ref="E20:K20"/>
    <mergeCell ref="A21:D21"/>
    <mergeCell ref="E21:K21"/>
    <mergeCell ref="A22:D22"/>
    <mergeCell ref="E22:K22"/>
    <mergeCell ref="A23:D23"/>
    <mergeCell ref="E23:K23"/>
    <mergeCell ref="A24:D24"/>
    <mergeCell ref="E24:K24"/>
    <mergeCell ref="A25:D25"/>
    <mergeCell ref="E25:K25"/>
    <mergeCell ref="A26:D26"/>
    <mergeCell ref="E26:K26"/>
    <mergeCell ref="E37:K37"/>
    <mergeCell ref="A27:D27"/>
    <mergeCell ref="E27:K27"/>
    <mergeCell ref="A28:D28"/>
    <mergeCell ref="E28:K28"/>
    <mergeCell ref="A29:D29"/>
    <mergeCell ref="E29:K29"/>
    <mergeCell ref="B12:K12"/>
    <mergeCell ref="A48:B48"/>
    <mergeCell ref="A49:B49"/>
    <mergeCell ref="E32:K32"/>
    <mergeCell ref="E33:K33"/>
    <mergeCell ref="E34:K34"/>
    <mergeCell ref="A35:D35"/>
    <mergeCell ref="E35:K35"/>
    <mergeCell ref="A36:D36"/>
    <mergeCell ref="E36:K36"/>
    <mergeCell ref="D47:D48"/>
    <mergeCell ref="A30:D30"/>
    <mergeCell ref="E30:K30"/>
    <mergeCell ref="A31:D31"/>
    <mergeCell ref="E31:K31"/>
    <mergeCell ref="A37:D37"/>
  </mergeCells>
  <pageMargins left="0.7" right="0.7" top="0.75" bottom="0.75" header="0.3" footer="0.3"/>
  <pageSetup scale="3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9525</xdr:colOff>
                    <xdr:row>40</xdr:row>
                    <xdr:rowOff>314325</xdr:rowOff>
                  </from>
                  <to>
                    <xdr:col>3</xdr:col>
                    <xdr:colOff>342900</xdr:colOff>
                    <xdr:row>42</xdr:row>
                    <xdr:rowOff>104775</xdr:rowOff>
                  </to>
                </anchor>
              </controlPr>
            </control>
          </mc:Choice>
        </mc:AlternateContent>
        <mc:AlternateContent xmlns:mc="http://schemas.openxmlformats.org/markup-compatibility/2006">
          <mc:Choice Requires="x14">
            <control shapeId="3076" r:id="rId5" name="Check Box 4">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3077" r:id="rId6" name="Check Box 5">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3078" r:id="rId7" name="Check Box 6">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3079" r:id="rId8" name="Check Box 7">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3080" r:id="rId9" name="Scroll Bar 8">
              <controlPr locked="0" defaultSize="0" print="0" autoPict="0">
                <anchor>
                  <from>
                    <xdr:col>4</xdr:col>
                    <xdr:colOff>247650</xdr:colOff>
                    <xdr:row>51</xdr:row>
                    <xdr:rowOff>371475</xdr:rowOff>
                  </from>
                  <to>
                    <xdr:col>5</xdr:col>
                    <xdr:colOff>47625</xdr:colOff>
                    <xdr:row>51</xdr:row>
                    <xdr:rowOff>4181475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showDropDown="1" showInputMessage="1" showErrorMessage="1" errorTitle="Entry Error" error="Please ensure your company name is entered correctly." xr:uid="{DF20F5D2-BE6B-41B8-A2A3-8C8CAD3EB7E7}">
          <x14:formula1>
            <xm:f>'Terms and Lists'!$F$1:$F$7</xm:f>
          </x14:formula1>
          <xm:sqref>E16:K16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59674-6DCF-4DC0-8133-7FC71939A46F}">
  <sheetPr codeName="Sheet1">
    <tabColor rgb="FFA3E7FF"/>
    <pageSetUpPr fitToPage="1"/>
  </sheetPr>
  <dimension ref="A1:M61"/>
  <sheetViews>
    <sheetView showGridLines="0" zoomScale="85" zoomScaleNormal="85" workbookViewId="0">
      <selection activeCell="B90" sqref="B90"/>
    </sheetView>
  </sheetViews>
  <sheetFormatPr defaultColWidth="9.140625" defaultRowHeight="15" x14ac:dyDescent="0.25"/>
  <cols>
    <col min="1" max="1" width="4.7109375" style="4" customWidth="1"/>
    <col min="2" max="2" width="11.42578125" style="4" customWidth="1"/>
    <col min="3" max="3" width="9.140625" style="4"/>
    <col min="4" max="4" width="75" style="4" customWidth="1"/>
    <col min="5" max="7" width="9.140625" style="4"/>
    <col min="8" max="8" width="26" style="4" customWidth="1"/>
    <col min="9" max="9" width="17.85546875" style="4" customWidth="1"/>
    <col min="10" max="10" width="9.140625" style="4"/>
    <col min="11" max="11" width="54.28515625" style="4" customWidth="1"/>
    <col min="12" max="16384" width="9.140625" style="4"/>
  </cols>
  <sheetData>
    <row r="1" spans="1:13" ht="34.5" thickBot="1" x14ac:dyDescent="0.55000000000000004">
      <c r="A1" s="223" t="str">
        <f>PROPER(IF(E16="Schein","Henry Schein Crash Cart Auto-Replenishment Program",IF(SUMPRODUCT(--(ISNA(MATCH(E16,'Terms and Lists'!F2:F8,0))))&gt;0,"Crash Cart Auto-Replenishment Program",E16&amp;" Crash Cart Auto-Replenishment Program")))</f>
        <v>Crash Cart Auto-Replenishment Program</v>
      </c>
      <c r="B1" s="224"/>
      <c r="C1" s="224"/>
      <c r="D1" s="224"/>
      <c r="E1" s="224"/>
      <c r="F1" s="224"/>
      <c r="G1" s="224"/>
      <c r="H1" s="224"/>
      <c r="I1" s="224"/>
      <c r="J1" s="224"/>
      <c r="K1" s="224"/>
      <c r="M1" s="162"/>
    </row>
    <row r="2" spans="1:13" ht="27" thickBot="1" x14ac:dyDescent="0.45">
      <c r="A2" s="225" t="s">
        <v>202</v>
      </c>
      <c r="B2" s="226"/>
      <c r="C2" s="226"/>
      <c r="D2" s="226"/>
      <c r="E2" s="226"/>
      <c r="F2" s="226"/>
      <c r="G2" s="226"/>
      <c r="H2" s="226"/>
      <c r="I2" s="226"/>
      <c r="J2" s="226"/>
      <c r="K2" s="226"/>
    </row>
    <row r="3" spans="1:13" s="8" customFormat="1" ht="21.75" customHeight="1" thickBot="1" x14ac:dyDescent="0.3">
      <c r="A3" s="227" t="s">
        <v>210</v>
      </c>
      <c r="B3" s="228"/>
      <c r="C3" s="228"/>
      <c r="D3" s="228"/>
      <c r="E3" s="228"/>
      <c r="F3" s="228"/>
      <c r="G3" s="228"/>
      <c r="H3" s="228"/>
      <c r="I3" s="228"/>
      <c r="J3" s="228"/>
      <c r="K3" s="228"/>
    </row>
    <row r="4" spans="1:13" s="53" customFormat="1" ht="27" customHeight="1" x14ac:dyDescent="0.4">
      <c r="A4" s="66"/>
      <c r="B4" s="67"/>
      <c r="C4" s="67"/>
      <c r="D4" s="67"/>
      <c r="E4" s="67"/>
      <c r="F4" s="67"/>
      <c r="G4" s="67"/>
      <c r="H4" s="67"/>
      <c r="I4" s="67"/>
      <c r="J4" s="67"/>
      <c r="K4" s="67"/>
    </row>
    <row r="5" spans="1:13" s="53" customFormat="1" ht="27" customHeight="1" thickBot="1" x14ac:dyDescent="0.45">
      <c r="A5" s="309" t="s">
        <v>211</v>
      </c>
      <c r="B5" s="310"/>
      <c r="C5" s="310"/>
      <c r="D5" s="310"/>
      <c r="E5" s="310"/>
      <c r="F5" s="310"/>
      <c r="G5" s="311"/>
      <c r="H5" s="312" t="str">
        <f>'Cart Formulary Calculator'!F4</f>
        <v>Does not meet $500 minimum</v>
      </c>
      <c r="I5" s="313"/>
      <c r="J5" s="313"/>
      <c r="K5" s="313"/>
    </row>
    <row r="6" spans="1:13" s="8" customFormat="1" ht="18.75" x14ac:dyDescent="0.3">
      <c r="A6" s="229" t="s">
        <v>179</v>
      </c>
      <c r="B6" s="229"/>
      <c r="C6" s="229"/>
      <c r="D6" s="229"/>
      <c r="E6" s="229"/>
      <c r="F6" s="229"/>
      <c r="G6" s="229"/>
      <c r="H6" s="229"/>
      <c r="I6" s="229"/>
      <c r="J6" s="229"/>
      <c r="K6" s="229"/>
    </row>
    <row r="7" spans="1:13" s="8" customFormat="1" ht="15.75" thickBot="1" x14ac:dyDescent="0.3">
      <c r="A7" s="60"/>
      <c r="B7" s="60"/>
      <c r="C7" s="60"/>
      <c r="D7" s="60"/>
      <c r="E7" s="60"/>
      <c r="F7" s="60"/>
      <c r="G7" s="60"/>
      <c r="H7" s="60"/>
      <c r="I7" s="60"/>
      <c r="J7" s="60"/>
      <c r="K7" s="60"/>
    </row>
    <row r="8" spans="1:13" ht="31.5" x14ac:dyDescent="0.5">
      <c r="A8" s="230" t="s">
        <v>180</v>
      </c>
      <c r="B8" s="231"/>
      <c r="C8" s="231"/>
      <c r="D8" s="231"/>
      <c r="E8" s="231"/>
      <c r="F8" s="231"/>
      <c r="G8" s="231"/>
      <c r="H8" s="231"/>
      <c r="I8" s="231"/>
      <c r="J8" s="231"/>
      <c r="K8" s="232"/>
    </row>
    <row r="9" spans="1:13" ht="21" customHeight="1" x14ac:dyDescent="0.3">
      <c r="A9" s="64">
        <v>1</v>
      </c>
      <c r="B9" s="233" t="s">
        <v>207</v>
      </c>
      <c r="C9" s="233"/>
      <c r="D9" s="233"/>
      <c r="E9" s="233"/>
      <c r="F9" s="233"/>
      <c r="G9" s="233"/>
      <c r="H9" s="233"/>
      <c r="I9" s="233"/>
      <c r="J9" s="233"/>
      <c r="K9" s="234"/>
    </row>
    <row r="10" spans="1:13" ht="21" x14ac:dyDescent="0.35">
      <c r="A10" s="64">
        <v>2</v>
      </c>
      <c r="B10" s="61" t="s">
        <v>208</v>
      </c>
      <c r="C10" s="62"/>
      <c r="D10" s="62"/>
      <c r="E10" s="62"/>
      <c r="F10" s="62"/>
      <c r="G10" s="62"/>
      <c r="H10" s="62"/>
      <c r="I10" s="62"/>
      <c r="J10" s="62"/>
      <c r="K10" s="65"/>
    </row>
    <row r="11" spans="1:13" s="33" customFormat="1" ht="21" x14ac:dyDescent="0.35">
      <c r="A11" s="64">
        <v>3</v>
      </c>
      <c r="B11" s="61" t="s">
        <v>209</v>
      </c>
      <c r="C11" s="62"/>
      <c r="D11" s="62"/>
      <c r="E11" s="62"/>
      <c r="F11" s="62"/>
      <c r="G11" s="62"/>
      <c r="H11" s="62"/>
      <c r="I11" s="62"/>
      <c r="J11" s="62"/>
      <c r="K11" s="65"/>
    </row>
    <row r="12" spans="1:13" s="33" customFormat="1" ht="41.25" customHeight="1" thickBot="1" x14ac:dyDescent="0.4">
      <c r="A12" s="222">
        <v>4</v>
      </c>
      <c r="B12" s="247" t="s">
        <v>1446</v>
      </c>
      <c r="C12" s="247"/>
      <c r="D12" s="247"/>
      <c r="E12" s="247"/>
      <c r="F12" s="247"/>
      <c r="G12" s="247"/>
      <c r="H12" s="247"/>
      <c r="I12" s="247"/>
      <c r="J12" s="247"/>
      <c r="K12" s="248"/>
    </row>
    <row r="13" spans="1:13" ht="15.75" thickBot="1" x14ac:dyDescent="0.3">
      <c r="M13" s="55"/>
    </row>
    <row r="14" spans="1:13" ht="27" thickBot="1" x14ac:dyDescent="0.45">
      <c r="A14" s="235" t="s">
        <v>174</v>
      </c>
      <c r="B14" s="236"/>
      <c r="C14" s="236"/>
      <c r="D14" s="236"/>
      <c r="E14" s="236"/>
      <c r="F14" s="236"/>
      <c r="G14" s="236"/>
      <c r="H14" s="236"/>
      <c r="I14" s="236"/>
      <c r="J14" s="236"/>
      <c r="K14" s="237"/>
      <c r="M14" s="56"/>
    </row>
    <row r="15" spans="1:13" s="54" customFormat="1" ht="21.75" thickBot="1" x14ac:dyDescent="0.4">
      <c r="A15" s="238" t="s">
        <v>188</v>
      </c>
      <c r="B15" s="239"/>
      <c r="C15" s="239"/>
      <c r="D15" s="239"/>
      <c r="E15" s="239"/>
      <c r="F15" s="239"/>
      <c r="G15" s="239"/>
      <c r="H15" s="239"/>
      <c r="I15" s="239"/>
      <c r="J15" s="239"/>
      <c r="K15" s="240"/>
      <c r="M15" s="56"/>
    </row>
    <row r="16" spans="1:13" s="54" customFormat="1" ht="21" x14ac:dyDescent="0.35">
      <c r="A16" s="241" t="s">
        <v>284</v>
      </c>
      <c r="B16" s="242"/>
      <c r="C16" s="242"/>
      <c r="D16" s="243"/>
      <c r="E16" s="249" t="s">
        <v>272</v>
      </c>
      <c r="F16" s="250"/>
      <c r="G16" s="250"/>
      <c r="H16" s="250"/>
      <c r="I16" s="250"/>
      <c r="J16" s="250"/>
      <c r="K16" s="251"/>
      <c r="M16" s="56"/>
    </row>
    <row r="17" spans="1:13" s="54" customFormat="1" ht="21" x14ac:dyDescent="0.35">
      <c r="A17" s="241" t="s">
        <v>148</v>
      </c>
      <c r="B17" s="242"/>
      <c r="C17" s="242"/>
      <c r="D17" s="243"/>
      <c r="E17" s="249" t="s">
        <v>272</v>
      </c>
      <c r="F17" s="250"/>
      <c r="G17" s="250"/>
      <c r="H17" s="250"/>
      <c r="I17" s="250"/>
      <c r="J17" s="250"/>
      <c r="K17" s="251"/>
      <c r="M17" s="56"/>
    </row>
    <row r="18" spans="1:13" s="54" customFormat="1" ht="21" x14ac:dyDescent="0.35">
      <c r="A18" s="241" t="s">
        <v>161</v>
      </c>
      <c r="B18" s="242"/>
      <c r="C18" s="242"/>
      <c r="D18" s="243"/>
      <c r="E18" s="249" t="s">
        <v>272</v>
      </c>
      <c r="F18" s="250"/>
      <c r="G18" s="250"/>
      <c r="H18" s="250"/>
      <c r="I18" s="250"/>
      <c r="J18" s="250"/>
      <c r="K18" s="251"/>
      <c r="M18" s="56"/>
    </row>
    <row r="19" spans="1:13" s="54" customFormat="1" ht="21" x14ac:dyDescent="0.35">
      <c r="A19" s="241" t="s">
        <v>162</v>
      </c>
      <c r="B19" s="242"/>
      <c r="C19" s="242"/>
      <c r="D19" s="243"/>
      <c r="E19" s="249" t="s">
        <v>272</v>
      </c>
      <c r="F19" s="250"/>
      <c r="G19" s="250"/>
      <c r="H19" s="250"/>
      <c r="I19" s="250"/>
      <c r="J19" s="250"/>
      <c r="K19" s="251"/>
      <c r="M19" s="56"/>
    </row>
    <row r="20" spans="1:13" s="54" customFormat="1" ht="21" x14ac:dyDescent="0.35">
      <c r="A20" s="241" t="s">
        <v>149</v>
      </c>
      <c r="B20" s="242"/>
      <c r="C20" s="242"/>
      <c r="D20" s="243"/>
      <c r="E20" s="249" t="s">
        <v>272</v>
      </c>
      <c r="F20" s="250"/>
      <c r="G20" s="250"/>
      <c r="H20" s="250"/>
      <c r="I20" s="250"/>
      <c r="J20" s="250"/>
      <c r="K20" s="251"/>
      <c r="M20" s="56"/>
    </row>
    <row r="21" spans="1:13" s="54" customFormat="1" ht="21" x14ac:dyDescent="0.35">
      <c r="A21" s="241" t="s">
        <v>150</v>
      </c>
      <c r="B21" s="242"/>
      <c r="C21" s="242"/>
      <c r="D21" s="243"/>
      <c r="E21" s="249" t="s">
        <v>272</v>
      </c>
      <c r="F21" s="250"/>
      <c r="G21" s="250"/>
      <c r="H21" s="250"/>
      <c r="I21" s="250"/>
      <c r="J21" s="250"/>
      <c r="K21" s="251"/>
      <c r="M21" s="56"/>
    </row>
    <row r="22" spans="1:13" s="54" customFormat="1" ht="21" x14ac:dyDescent="0.35">
      <c r="A22" s="241" t="s">
        <v>151</v>
      </c>
      <c r="B22" s="242"/>
      <c r="C22" s="242"/>
      <c r="D22" s="243"/>
      <c r="E22" s="249" t="s">
        <v>272</v>
      </c>
      <c r="F22" s="250"/>
      <c r="G22" s="250"/>
      <c r="H22" s="250"/>
      <c r="I22" s="250"/>
      <c r="J22" s="250"/>
      <c r="K22" s="251"/>
      <c r="M22" s="56"/>
    </row>
    <row r="23" spans="1:13" s="54" customFormat="1" ht="21" x14ac:dyDescent="0.35">
      <c r="A23" s="241" t="s">
        <v>1386</v>
      </c>
      <c r="B23" s="242"/>
      <c r="C23" s="242"/>
      <c r="D23" s="243"/>
      <c r="E23" s="249"/>
      <c r="F23" s="250"/>
      <c r="G23" s="250"/>
      <c r="H23" s="250"/>
      <c r="I23" s="250"/>
      <c r="J23" s="250"/>
      <c r="K23" s="251"/>
      <c r="M23" s="56"/>
    </row>
    <row r="24" spans="1:13" s="54" customFormat="1" ht="21" x14ac:dyDescent="0.35">
      <c r="A24" s="241" t="s">
        <v>266</v>
      </c>
      <c r="B24" s="242"/>
      <c r="C24" s="242"/>
      <c r="D24" s="243"/>
      <c r="E24" s="249"/>
      <c r="F24" s="250"/>
      <c r="G24" s="250"/>
      <c r="H24" s="250"/>
      <c r="I24" s="250"/>
      <c r="J24" s="250"/>
      <c r="K24" s="251"/>
      <c r="M24" s="56"/>
    </row>
    <row r="25" spans="1:13" s="54" customFormat="1" ht="21" x14ac:dyDescent="0.35">
      <c r="A25" s="241" t="s">
        <v>176</v>
      </c>
      <c r="B25" s="242"/>
      <c r="C25" s="242"/>
      <c r="D25" s="243"/>
      <c r="E25" s="249" t="s">
        <v>272</v>
      </c>
      <c r="F25" s="250"/>
      <c r="G25" s="250"/>
      <c r="H25" s="250"/>
      <c r="I25" s="250"/>
      <c r="J25" s="250"/>
      <c r="K25" s="251"/>
    </row>
    <row r="26" spans="1:13" s="54" customFormat="1" ht="21" x14ac:dyDescent="0.35">
      <c r="A26" s="241" t="s">
        <v>203</v>
      </c>
      <c r="B26" s="242"/>
      <c r="C26" s="242"/>
      <c r="D26" s="243"/>
      <c r="E26" s="249"/>
      <c r="F26" s="250"/>
      <c r="G26" s="250"/>
      <c r="H26" s="250"/>
      <c r="I26" s="250"/>
      <c r="J26" s="250"/>
      <c r="K26" s="251"/>
    </row>
    <row r="27" spans="1:13" s="54" customFormat="1" ht="21" x14ac:dyDescent="0.35">
      <c r="A27" s="241" t="s">
        <v>171</v>
      </c>
      <c r="B27" s="242"/>
      <c r="C27" s="242"/>
      <c r="D27" s="243"/>
      <c r="E27" s="249"/>
      <c r="F27" s="250"/>
      <c r="G27" s="250"/>
      <c r="H27" s="250"/>
      <c r="I27" s="250"/>
      <c r="J27" s="250"/>
      <c r="K27" s="251"/>
    </row>
    <row r="28" spans="1:13" s="54" customFormat="1" ht="21" x14ac:dyDescent="0.35">
      <c r="A28" s="241" t="s">
        <v>204</v>
      </c>
      <c r="B28" s="242"/>
      <c r="C28" s="242"/>
      <c r="D28" s="243"/>
      <c r="E28" s="249"/>
      <c r="F28" s="250"/>
      <c r="G28" s="250"/>
      <c r="H28" s="250"/>
      <c r="I28" s="250"/>
      <c r="J28" s="250"/>
      <c r="K28" s="251"/>
    </row>
    <row r="29" spans="1:13" s="54" customFormat="1" ht="21" x14ac:dyDescent="0.35">
      <c r="A29" s="241" t="s">
        <v>168</v>
      </c>
      <c r="B29" s="242"/>
      <c r="C29" s="242"/>
      <c r="D29" s="243"/>
      <c r="E29" s="249" t="s">
        <v>272</v>
      </c>
      <c r="F29" s="250"/>
      <c r="G29" s="250"/>
      <c r="H29" s="250"/>
      <c r="I29" s="250"/>
      <c r="J29" s="250"/>
      <c r="K29" s="251"/>
    </row>
    <row r="30" spans="1:13" s="54" customFormat="1" ht="21" x14ac:dyDescent="0.35">
      <c r="A30" s="241" t="s">
        <v>183</v>
      </c>
      <c r="B30" s="242"/>
      <c r="C30" s="242"/>
      <c r="D30" s="243"/>
      <c r="E30" s="249" t="s">
        <v>272</v>
      </c>
      <c r="F30" s="250"/>
      <c r="G30" s="250"/>
      <c r="H30" s="250"/>
      <c r="I30" s="250"/>
      <c r="J30" s="250"/>
      <c r="K30" s="251"/>
    </row>
    <row r="31" spans="1:13" s="54" customFormat="1" ht="21" x14ac:dyDescent="0.35">
      <c r="A31" s="252" t="s">
        <v>184</v>
      </c>
      <c r="B31" s="253"/>
      <c r="C31" s="253"/>
      <c r="D31" s="254"/>
      <c r="E31" s="249" t="s">
        <v>272</v>
      </c>
      <c r="F31" s="250"/>
      <c r="G31" s="250"/>
      <c r="H31" s="250"/>
      <c r="I31" s="250"/>
      <c r="J31" s="250"/>
      <c r="K31" s="251"/>
    </row>
    <row r="32" spans="1:13" s="54" customFormat="1" ht="21" x14ac:dyDescent="0.35">
      <c r="A32" s="58" t="s">
        <v>205</v>
      </c>
      <c r="B32" s="58"/>
      <c r="C32" s="58"/>
      <c r="D32" s="58"/>
      <c r="E32" s="249"/>
      <c r="F32" s="250"/>
      <c r="G32" s="250"/>
      <c r="H32" s="250"/>
      <c r="I32" s="250"/>
      <c r="J32" s="250"/>
      <c r="K32" s="251"/>
    </row>
    <row r="33" spans="1:11" s="54" customFormat="1" ht="21" x14ac:dyDescent="0.35">
      <c r="A33" s="58" t="s">
        <v>206</v>
      </c>
      <c r="B33" s="58"/>
      <c r="C33" s="58"/>
      <c r="D33" s="58"/>
      <c r="E33" s="249"/>
      <c r="F33" s="250"/>
      <c r="G33" s="250"/>
      <c r="H33" s="250"/>
      <c r="I33" s="250"/>
      <c r="J33" s="250"/>
      <c r="K33" s="251"/>
    </row>
    <row r="34" spans="1:11" ht="21" x14ac:dyDescent="0.35">
      <c r="A34" s="57" t="s">
        <v>175</v>
      </c>
      <c r="B34" s="59"/>
      <c r="C34" s="59"/>
      <c r="D34" s="59"/>
      <c r="E34" s="249"/>
      <c r="F34" s="250"/>
      <c r="G34" s="250"/>
      <c r="H34" s="250"/>
      <c r="I34" s="250"/>
      <c r="J34" s="250"/>
      <c r="K34" s="251"/>
    </row>
    <row r="35" spans="1:11" ht="21" x14ac:dyDescent="0.35">
      <c r="A35" s="241" t="s">
        <v>172</v>
      </c>
      <c r="B35" s="242"/>
      <c r="C35" s="242"/>
      <c r="D35" s="243"/>
      <c r="E35" s="249" t="s">
        <v>272</v>
      </c>
      <c r="F35" s="250"/>
      <c r="G35" s="250"/>
      <c r="H35" s="250"/>
      <c r="I35" s="250"/>
      <c r="J35" s="250"/>
      <c r="K35" s="251"/>
    </row>
    <row r="36" spans="1:11" ht="21" x14ac:dyDescent="0.35">
      <c r="A36" s="241" t="s">
        <v>173</v>
      </c>
      <c r="B36" s="242"/>
      <c r="C36" s="242"/>
      <c r="D36" s="243"/>
      <c r="E36" s="249"/>
      <c r="F36" s="250"/>
      <c r="G36" s="250"/>
      <c r="H36" s="250"/>
      <c r="I36" s="250"/>
      <c r="J36" s="250"/>
      <c r="K36" s="251"/>
    </row>
    <row r="37" spans="1:11" ht="21" x14ac:dyDescent="0.35">
      <c r="A37" s="241" t="s">
        <v>185</v>
      </c>
      <c r="B37" s="242"/>
      <c r="C37" s="242"/>
      <c r="D37" s="243"/>
      <c r="E37" s="249" t="s">
        <v>272</v>
      </c>
      <c r="F37" s="250"/>
      <c r="G37" s="250"/>
      <c r="H37" s="250"/>
      <c r="I37" s="250"/>
      <c r="J37" s="250"/>
      <c r="K37" s="251"/>
    </row>
    <row r="39" spans="1:11" ht="23.25" x14ac:dyDescent="0.35">
      <c r="A39" s="70" t="s">
        <v>213</v>
      </c>
    </row>
    <row r="40" spans="1:11" ht="23.25" x14ac:dyDescent="0.35">
      <c r="A40" s="70"/>
    </row>
    <row r="41" spans="1:11" ht="31.5" x14ac:dyDescent="0.5">
      <c r="A41" s="72" t="s">
        <v>214</v>
      </c>
      <c r="C41" s="137" t="s">
        <v>243</v>
      </c>
      <c r="E41" s="71"/>
    </row>
    <row r="42" spans="1:11" ht="21" x14ac:dyDescent="0.35">
      <c r="C42" s="155"/>
      <c r="D42" s="155" t="s">
        <v>273</v>
      </c>
    </row>
    <row r="43" spans="1:11" ht="23.25" x14ac:dyDescent="0.35">
      <c r="F43" s="68"/>
      <c r="G43" s="68"/>
      <c r="H43" s="68"/>
      <c r="J43" s="69"/>
    </row>
    <row r="44" spans="1:11" s="73" customFormat="1" ht="21.75" thickBot="1" x14ac:dyDescent="0.4">
      <c r="E44" s="74"/>
      <c r="G44" s="74"/>
      <c r="H44" s="74"/>
    </row>
    <row r="45" spans="1:11" s="73" customFormat="1" ht="32.25" thickBot="1" x14ac:dyDescent="0.55000000000000004">
      <c r="A45" s="75" t="s">
        <v>215</v>
      </c>
      <c r="C45" s="141" t="s">
        <v>221</v>
      </c>
      <c r="D45" s="161"/>
      <c r="E45" s="142" t="s">
        <v>212</v>
      </c>
    </row>
    <row r="46" spans="1:11" s="73" customFormat="1" ht="21.95" customHeight="1" x14ac:dyDescent="0.25">
      <c r="D46" s="123" t="s">
        <v>1444</v>
      </c>
    </row>
    <row r="47" spans="1:11" s="73" customFormat="1" ht="30" customHeight="1" x14ac:dyDescent="0.35">
      <c r="A47" s="159"/>
      <c r="B47" s="160" t="str">
        <f>IF($E$16="Healthfirst","Select Billing:",IF($E$16="Henry Schein","",IF('Standard Cart Pricing Formulas'!M25="Medline","",IF($E$16="Required Field","",""))))</f>
        <v/>
      </c>
      <c r="C47" s="160"/>
      <c r="D47" s="258" t="s">
        <v>1384</v>
      </c>
    </row>
    <row r="48" spans="1:11" s="73" customFormat="1" ht="18.75" x14ac:dyDescent="0.3">
      <c r="A48" s="256"/>
      <c r="B48" s="256"/>
      <c r="C48" s="156"/>
      <c r="D48" s="258"/>
    </row>
    <row r="49" spans="1:8" ht="18.75" x14ac:dyDescent="0.3">
      <c r="A49" s="257"/>
      <c r="B49" s="257"/>
      <c r="C49" s="55"/>
      <c r="D49" s="55"/>
    </row>
    <row r="50" spans="1:8" ht="31.5" x14ac:dyDescent="0.5">
      <c r="A50" s="72" t="s">
        <v>216</v>
      </c>
      <c r="C50" s="138" t="s">
        <v>222</v>
      </c>
      <c r="D50" s="138"/>
      <c r="E50" s="139"/>
      <c r="F50" s="140"/>
      <c r="G50" s="140"/>
      <c r="H50" s="140"/>
    </row>
    <row r="52" spans="1:8" ht="408.75" customHeight="1" x14ac:dyDescent="0.25">
      <c r="D52" s="150" t="str">
        <f ca="1">IFERROR(IF($E$16="HealthFirst",OFFSET('Terms and Lists'!A20,E52,0),IF($E$16="Henry Schein",OFFSET('Terms and Lists'!N20,E52,0),IF($E$16="Schein",OFFSET('Terms and Lists'!N20,E52,0),OFFSET('Terms and Lists'!AF20,E52,0)))),"")</f>
        <v xml:space="preserve">HealthFirst Crash Cart Auto-Replenishment Program Membership Agreement
Terms and Conditions
These Terms and Conditions (“Terms and Conditions”) are incorporated into and made a part of the HealthFirst Crash Cart Auto-Replenishment Membership Agreement to which these Terms and Conditions are collectively referred to the “Agreement”), which Agreement is effective as of the date set forth on the Form Agreement (the “Effective Date”) and is between the customer identified on the From (“Customer”) and HF Acquisition Co., LLC (“HealthFirst”) (each, a “Party” and collectively, the “Parties”).  Capitalized terms not otherwise defined in these Terms and Conditions shall have the meaning set forth in the Form Agreement. The Parties agree as follows:  </v>
      </c>
      <c r="E52" s="165">
        <v>1</v>
      </c>
    </row>
    <row r="53" spans="1:8" x14ac:dyDescent="0.25">
      <c r="B53" s="314" t="str">
        <f>'Terms and Lists'!I1</f>
        <v>V.20 02/08/2023</v>
      </c>
      <c r="C53" s="314"/>
      <c r="D53" s="151"/>
    </row>
    <row r="54" spans="1:8" x14ac:dyDescent="0.25">
      <c r="D54" s="148"/>
    </row>
    <row r="55" spans="1:8" x14ac:dyDescent="0.25">
      <c r="D55" s="148"/>
    </row>
    <row r="56" spans="1:8" x14ac:dyDescent="0.25">
      <c r="D56" s="148"/>
    </row>
    <row r="57" spans="1:8" x14ac:dyDescent="0.25">
      <c r="D57" s="148"/>
    </row>
    <row r="58" spans="1:8" x14ac:dyDescent="0.25">
      <c r="D58" s="148"/>
    </row>
    <row r="59" spans="1:8" x14ac:dyDescent="0.25">
      <c r="D59" s="148"/>
    </row>
    <row r="60" spans="1:8" x14ac:dyDescent="0.25">
      <c r="D60" s="148"/>
    </row>
    <row r="61" spans="1:8" x14ac:dyDescent="0.25">
      <c r="D61" s="148"/>
    </row>
  </sheetData>
  <sheetProtection algorithmName="SHA-512" hashValue="7h/C1djOwne3l8rQgXAXBdyMcupIpCQEajXLYuzZMViItVxSCZsF8KC+N8EPCcGcRXq+3t0nbg/41he2qN4+9w==" saltValue="bT2mOoyPaHiw/k+i5dZ0cQ==" spinCount="100000" sheet="1" objects="1" scenarios="1" autoFilter="0"/>
  <mergeCells count="56">
    <mergeCell ref="E36:K36"/>
    <mergeCell ref="E37:K37"/>
    <mergeCell ref="A35:D35"/>
    <mergeCell ref="E17:K17"/>
    <mergeCell ref="E18:K18"/>
    <mergeCell ref="E19:K19"/>
    <mergeCell ref="E23:K23"/>
    <mergeCell ref="A20:D20"/>
    <mergeCell ref="A21:D21"/>
    <mergeCell ref="A22:D22"/>
    <mergeCell ref="A27:D27"/>
    <mergeCell ref="E21:K21"/>
    <mergeCell ref="E22:K22"/>
    <mergeCell ref="D47:D48"/>
    <mergeCell ref="B53:C53"/>
    <mergeCell ref="E33:K33"/>
    <mergeCell ref="E31:K31"/>
    <mergeCell ref="E24:K24"/>
    <mergeCell ref="E27:K27"/>
    <mergeCell ref="E28:K28"/>
    <mergeCell ref="E32:K32"/>
    <mergeCell ref="A31:D31"/>
    <mergeCell ref="A48:B48"/>
    <mergeCell ref="A49:B49"/>
    <mergeCell ref="E34:K34"/>
    <mergeCell ref="E35:K35"/>
    <mergeCell ref="A24:D24"/>
    <mergeCell ref="A37:D37"/>
    <mergeCell ref="A26:D26"/>
    <mergeCell ref="A15:K15"/>
    <mergeCell ref="A1:K1"/>
    <mergeCell ref="A2:K2"/>
    <mergeCell ref="A3:K3"/>
    <mergeCell ref="A5:G5"/>
    <mergeCell ref="H5:K5"/>
    <mergeCell ref="A8:K8"/>
    <mergeCell ref="A6:K6"/>
    <mergeCell ref="A14:K14"/>
    <mergeCell ref="B9:K9"/>
    <mergeCell ref="B12:K12"/>
    <mergeCell ref="A16:D16"/>
    <mergeCell ref="A17:D17"/>
    <mergeCell ref="A18:D18"/>
    <mergeCell ref="E29:K29"/>
    <mergeCell ref="A36:D36"/>
    <mergeCell ref="E30:K30"/>
    <mergeCell ref="E20:K20"/>
    <mergeCell ref="A29:D29"/>
    <mergeCell ref="A30:D30"/>
    <mergeCell ref="E25:K25"/>
    <mergeCell ref="E26:K26"/>
    <mergeCell ref="A28:D28"/>
    <mergeCell ref="A23:D23"/>
    <mergeCell ref="E16:K16"/>
    <mergeCell ref="A19:D19"/>
    <mergeCell ref="A25:D25"/>
  </mergeCells>
  <pageMargins left="0.7" right="0.7" top="0.75" bottom="0.75" header="0.3" footer="0.3"/>
  <pageSetup scale="3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3</xdr:col>
                    <xdr:colOff>9525</xdr:colOff>
                    <xdr:row>40</xdr:row>
                    <xdr:rowOff>314325</xdr:rowOff>
                  </from>
                  <to>
                    <xdr:col>3</xdr:col>
                    <xdr:colOff>342900</xdr:colOff>
                    <xdr:row>42</xdr:row>
                    <xdr:rowOff>104775</xdr:rowOff>
                  </to>
                </anchor>
              </controlPr>
            </control>
          </mc:Choice>
        </mc:AlternateContent>
        <mc:AlternateContent xmlns:mc="http://schemas.openxmlformats.org/markup-compatibility/2006">
          <mc:Choice Requires="x14">
            <control shapeId="2060" r:id="rId5" name="Check Box 12">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2061" r:id="rId6" name="Check Box 13">
              <controlPr locked="0" defaultSize="0" autoFill="0" autoLine="0" autoPict="0">
                <anchor moveWithCells="1">
                  <from>
                    <xdr:col>3</xdr:col>
                    <xdr:colOff>9525</xdr:colOff>
                    <xdr:row>45</xdr:row>
                    <xdr:rowOff>314325</xdr:rowOff>
                  </from>
                  <to>
                    <xdr:col>3</xdr:col>
                    <xdr:colOff>342900</xdr:colOff>
                    <xdr:row>47</xdr:row>
                    <xdr:rowOff>85725</xdr:rowOff>
                  </to>
                </anchor>
              </controlPr>
            </control>
          </mc:Choice>
        </mc:AlternateContent>
        <mc:AlternateContent xmlns:mc="http://schemas.openxmlformats.org/markup-compatibility/2006">
          <mc:Choice Requires="x14">
            <control shapeId="2062" r:id="rId7" name="Scroll Bar 14">
              <controlPr defaultSize="0" print="0" autoPict="0">
                <anchor>
                  <from>
                    <xdr:col>5</xdr:col>
                    <xdr:colOff>114300</xdr:colOff>
                    <xdr:row>49</xdr:row>
                    <xdr:rowOff>323850</xdr:rowOff>
                  </from>
                  <to>
                    <xdr:col>5</xdr:col>
                    <xdr:colOff>342900</xdr:colOff>
                    <xdr:row>51</xdr:row>
                    <xdr:rowOff>4305300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0A0B-58F3-4BD8-A9EF-8755044CC6BC}">
  <sheetPr codeName="Sheet2">
    <tabColor rgb="FFA3E7FF"/>
    <pageSetUpPr fitToPage="1"/>
  </sheetPr>
  <dimension ref="A1:HT177"/>
  <sheetViews>
    <sheetView zoomScaleNormal="100" workbookViewId="0">
      <selection activeCell="C4" sqref="C4"/>
    </sheetView>
  </sheetViews>
  <sheetFormatPr defaultColWidth="8.85546875" defaultRowHeight="15" x14ac:dyDescent="0.25"/>
  <cols>
    <col min="1" max="1" width="19.85546875" customWidth="1"/>
    <col min="2" max="2" width="90.85546875" bestFit="1" customWidth="1"/>
    <col min="3" max="3" width="45.28515625" customWidth="1"/>
    <col min="4" max="4" width="15.42578125" bestFit="1" customWidth="1"/>
    <col min="5" max="5" width="35.28515625" customWidth="1"/>
    <col min="6" max="6" width="18.140625" style="196" customWidth="1"/>
    <col min="7" max="7" width="7.28515625" hidden="1" customWidth="1"/>
    <col min="8" max="8" width="13.28515625" style="218" customWidth="1"/>
    <col min="9" max="10" width="8.85546875" customWidth="1"/>
    <col min="12" max="12" width="22.140625" customWidth="1"/>
  </cols>
  <sheetData>
    <row r="1" spans="1:228" s="52" customFormat="1" ht="34.5" thickBot="1" x14ac:dyDescent="0.55000000000000004">
      <c r="A1" s="262" t="s">
        <v>200</v>
      </c>
      <c r="B1" s="263"/>
      <c r="C1" s="263"/>
      <c r="D1" s="263"/>
      <c r="E1" s="263"/>
      <c r="F1" s="306"/>
      <c r="G1" s="175"/>
      <c r="H1" s="51"/>
      <c r="I1" s="51"/>
      <c r="J1" s="51"/>
      <c r="K1" s="51"/>
      <c r="L1" s="51"/>
      <c r="M1" s="51"/>
      <c r="N1" s="51"/>
      <c r="O1" s="51"/>
    </row>
    <row r="2" spans="1:228" s="36" customFormat="1" ht="48" customHeight="1" thickBot="1" x14ac:dyDescent="0.3">
      <c r="A2" s="264" t="s">
        <v>1443</v>
      </c>
      <c r="B2" s="265"/>
      <c r="C2" s="265"/>
      <c r="D2" s="265"/>
      <c r="E2" s="265"/>
      <c r="F2" s="307"/>
      <c r="G2" s="176"/>
      <c r="H2" s="35"/>
      <c r="I2" s="35"/>
      <c r="J2" s="35"/>
      <c r="K2" s="35"/>
      <c r="L2" s="35"/>
      <c r="M2" s="35"/>
      <c r="N2" s="35"/>
      <c r="O2" s="35"/>
    </row>
    <row r="3" spans="1:228" s="36" customFormat="1" ht="33.75" customHeight="1" thickBot="1" x14ac:dyDescent="0.3">
      <c r="A3" s="266" t="s">
        <v>201</v>
      </c>
      <c r="B3" s="267"/>
      <c r="C3" s="267"/>
      <c r="D3" s="267"/>
      <c r="E3" s="267"/>
      <c r="F3" s="305"/>
      <c r="G3" s="177"/>
      <c r="H3" s="35"/>
      <c r="I3" s="35"/>
      <c r="J3" s="35"/>
      <c r="K3" s="35"/>
      <c r="L3" s="35"/>
      <c r="M3" s="35"/>
      <c r="N3" s="35"/>
      <c r="O3" s="35"/>
    </row>
    <row r="4" spans="1:228" s="39" customFormat="1" ht="57" customHeight="1" x14ac:dyDescent="0.3">
      <c r="A4" s="122" t="s">
        <v>199</v>
      </c>
      <c r="B4" s="42"/>
      <c r="C4" s="42"/>
      <c r="D4" s="42"/>
      <c r="E4" s="204" t="s">
        <v>194</v>
      </c>
      <c r="F4" s="124" t="str">
        <f>'Standard Cart Pricing Formulas'!F25</f>
        <v>Does not meet $500 minimum</v>
      </c>
      <c r="G4" s="178"/>
      <c r="H4" s="269" t="s">
        <v>219</v>
      </c>
      <c r="I4" s="270"/>
      <c r="J4" s="270"/>
      <c r="K4" s="270"/>
      <c r="L4" s="271"/>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row>
    <row r="5" spans="1:228" s="39" customFormat="1" ht="20.25" thickBot="1" x14ac:dyDescent="0.35">
      <c r="A5" s="259" t="s">
        <v>1340</v>
      </c>
      <c r="B5" s="260"/>
      <c r="C5" s="260"/>
      <c r="D5" s="260"/>
      <c r="E5" s="260"/>
      <c r="F5" s="261"/>
      <c r="G5" s="178"/>
      <c r="H5" s="272" t="s">
        <v>198</v>
      </c>
      <c r="I5" s="273"/>
      <c r="J5" s="273"/>
      <c r="K5" s="273"/>
      <c r="L5" s="274"/>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row>
    <row r="6" spans="1:228" s="1" customFormat="1" ht="20.100000000000001" customHeight="1" x14ac:dyDescent="0.25">
      <c r="A6" s="128" t="s">
        <v>152</v>
      </c>
      <c r="B6" s="128" t="s">
        <v>145</v>
      </c>
      <c r="C6" s="128" t="s">
        <v>146</v>
      </c>
      <c r="D6" s="128" t="s">
        <v>147</v>
      </c>
      <c r="E6" s="126" t="s">
        <v>157</v>
      </c>
      <c r="F6" s="126" t="s">
        <v>181</v>
      </c>
      <c r="G6" s="179"/>
    </row>
    <row r="7" spans="1:228" s="1" customFormat="1" ht="15" customHeight="1" x14ac:dyDescent="0.25">
      <c r="A7" s="100">
        <v>1</v>
      </c>
      <c r="B7" s="101" t="s">
        <v>160</v>
      </c>
      <c r="C7" s="102" t="s">
        <v>192</v>
      </c>
      <c r="D7" s="101"/>
      <c r="E7" s="103"/>
      <c r="F7" s="203">
        <v>1009250</v>
      </c>
      <c r="G7" s="180"/>
    </row>
    <row r="8" spans="1:228" s="1" customFormat="1" ht="15" customHeight="1" x14ac:dyDescent="0.25">
      <c r="A8" s="108">
        <v>1</v>
      </c>
      <c r="B8" s="109" t="s">
        <v>195</v>
      </c>
      <c r="C8" s="110" t="s">
        <v>192</v>
      </c>
      <c r="D8" s="109"/>
      <c r="E8" s="111"/>
      <c r="F8" s="193"/>
      <c r="G8" s="180"/>
      <c r="H8" s="45"/>
      <c r="I8" s="45"/>
    </row>
    <row r="9" spans="1:228" s="1" customFormat="1" ht="15" customHeight="1" x14ac:dyDescent="0.25">
      <c r="A9" s="108">
        <v>1</v>
      </c>
      <c r="B9" s="109" t="s">
        <v>193</v>
      </c>
      <c r="C9" s="110" t="s">
        <v>192</v>
      </c>
      <c r="D9" s="109"/>
      <c r="E9" s="111"/>
      <c r="F9" s="193">
        <v>1016020</v>
      </c>
      <c r="G9" s="180"/>
      <c r="H9" s="44"/>
      <c r="I9" s="45"/>
    </row>
    <row r="10" spans="1:228" s="1" customFormat="1" ht="15" customHeight="1" x14ac:dyDescent="0.25">
      <c r="A10" s="259" t="s">
        <v>1339</v>
      </c>
      <c r="B10" s="260"/>
      <c r="C10" s="260"/>
      <c r="D10" s="260"/>
      <c r="E10" s="260"/>
      <c r="F10" s="261"/>
      <c r="G10" s="180"/>
      <c r="H10" s="44"/>
      <c r="I10" s="45"/>
    </row>
    <row r="11" spans="1:228" s="1" customFormat="1" ht="20.100000000000001" customHeight="1" x14ac:dyDescent="0.25">
      <c r="A11" s="128" t="s">
        <v>152</v>
      </c>
      <c r="B11" s="128" t="s">
        <v>145</v>
      </c>
      <c r="C11" s="128" t="s">
        <v>146</v>
      </c>
      <c r="D11" s="128" t="s">
        <v>147</v>
      </c>
      <c r="E11" s="126" t="s">
        <v>157</v>
      </c>
      <c r="F11" s="126" t="s">
        <v>181</v>
      </c>
      <c r="G11" s="180"/>
      <c r="H11" s="126" t="s">
        <v>1385</v>
      </c>
      <c r="I11" s="45"/>
    </row>
    <row r="12" spans="1:228" s="1" customFormat="1" ht="15" customHeight="1" x14ac:dyDescent="0.25">
      <c r="A12" s="113"/>
      <c r="B12" s="114" t="str">
        <f>VLOOKUP(F12,'Drug Portfolio Master'!$A:$Y,4,FALSE)</f>
        <v>0.5% BUPIVACAINE HYDROCHLORIDE INJECTION, USP (5 mg/mL) 50 mL MDV</v>
      </c>
      <c r="C12" s="115" t="str">
        <f>VLOOKUP(F12,'Drug Portfolio Master'!$A:$Y,5,FALSE)</f>
        <v>5mg/mL</v>
      </c>
      <c r="D12" s="114" t="str">
        <f>VLOOKUP(F12,'Drug Portfolio Master'!$A:$Y,6,FALSE)</f>
        <v>50 mL</v>
      </c>
      <c r="E12" s="116" t="str">
        <f>VLOOKUP(F12,'Drug Portfolio Master'!$A:$Y,3,FALSE)</f>
        <v>0409-1163-01</v>
      </c>
      <c r="F12" s="199">
        <v>1011870</v>
      </c>
      <c r="G12" t="str">
        <f>IFERROR(IF(INDEX('Terms and Lists'!$M$1:$M$15,MATCH(F12,'Terms and Lists'!$K$1:$K$14,0))=1,"C",""),"")</f>
        <v/>
      </c>
      <c r="H12" s="219"/>
      <c r="I12" s="45"/>
    </row>
    <row r="13" spans="1:228" s="1" customFormat="1" ht="15" customHeight="1" x14ac:dyDescent="0.25">
      <c r="A13" s="113"/>
      <c r="B13" s="114" t="str">
        <f>VLOOKUP(F13,'Drug Portfolio Master'!$A:$Y,4,FALSE)</f>
        <v>0.5% LIDOCAINE HCI INJECTION, USP 250 mg/50 mL (5 mg/mL) 50 mL VIAL</v>
      </c>
      <c r="C13" s="115" t="str">
        <f>VLOOKUP(F13,'Drug Portfolio Master'!$A:$Y,5,FALSE)</f>
        <v>5mg/mL</v>
      </c>
      <c r="D13" s="114" t="str">
        <f>VLOOKUP(F13,'Drug Portfolio Master'!$A:$Y,6,FALSE)</f>
        <v>50mL</v>
      </c>
      <c r="E13" s="116" t="str">
        <f>VLOOKUP(F13,'Drug Portfolio Master'!$A:$Y,3,FALSE)</f>
        <v>0409-4275-01</v>
      </c>
      <c r="F13" s="199">
        <v>1011910</v>
      </c>
      <c r="G13" t="str">
        <f>IFERROR(IF(INDEX('Terms and Lists'!$M$1:$M$15,MATCH(F13,'Terms and Lists'!$K$1:$K$14,0))=1,"C",""),"")</f>
        <v/>
      </c>
      <c r="H13" s="219"/>
      <c r="I13" s="45"/>
    </row>
    <row r="14" spans="1:228" s="1" customFormat="1" ht="15" customHeight="1" x14ac:dyDescent="0.25">
      <c r="A14" s="113"/>
      <c r="B14" s="114" t="str">
        <f>VLOOKUP(F14,'Drug Portfolio Master'!$A:$Y,4,FALSE)</f>
        <v>0.9% SODIUM CHLORIDE INJECTION USP ZR(TM) 10mL SYR</v>
      </c>
      <c r="C14" s="115">
        <f>VLOOKUP(F14,'Drug Portfolio Master'!$A:$Y,5,FALSE)</f>
        <v>8.9999999999999993E-3</v>
      </c>
      <c r="D14" s="114" t="str">
        <f>VLOOKUP(F14,'Drug Portfolio Master'!$A:$Y,6,FALSE)</f>
        <v>10mL</v>
      </c>
      <c r="E14" s="116" t="str">
        <f>VLOOKUP(F14,'Drug Portfolio Master'!$A:$Y,3,FALSE)</f>
        <v>63807-0100-10</v>
      </c>
      <c r="F14" s="199">
        <v>1009330</v>
      </c>
      <c r="G14" t="str">
        <f>IFERROR(IF(INDEX('Terms and Lists'!$M$1:$M$15,MATCH(F14,'Terms and Lists'!$K$1:$K$14,0))=1,"C",""),"")</f>
        <v/>
      </c>
      <c r="H14" s="219"/>
      <c r="I14" s="45"/>
    </row>
    <row r="15" spans="1:228" s="1" customFormat="1" ht="15" customHeight="1" x14ac:dyDescent="0.25">
      <c r="A15" s="113"/>
      <c r="B15" s="114" t="str">
        <f>VLOOKUP(F15,'Drug Portfolio Master'!$A:$Y,4,FALSE)</f>
        <v>0.9% SODIUM CHLORIDE INJECTION, USP 1000mL BAG</v>
      </c>
      <c r="C15" s="115">
        <f>VLOOKUP(F15,'Drug Portfolio Master'!$A:$Y,5,FALSE)</f>
        <v>8.9999999999999993E-3</v>
      </c>
      <c r="D15" s="114" t="str">
        <f>VLOOKUP(F15,'Drug Portfolio Master'!$A:$Y,6,FALSE)</f>
        <v>1000mL</v>
      </c>
      <c r="E15" s="116" t="str">
        <f>VLOOKUP(F15,'Drug Portfolio Master'!$A:$Y,3,FALSE)</f>
        <v>0990-7983-09</v>
      </c>
      <c r="F15" s="199">
        <v>1013890</v>
      </c>
      <c r="G15" t="str">
        <f>IFERROR(IF(INDEX('Terms and Lists'!$M$1:$M$15,MATCH(F15,'Terms and Lists'!$K$1:$K$14,0))=1,"C",""),"")</f>
        <v/>
      </c>
      <c r="H15" s="219"/>
      <c r="I15" s="45"/>
    </row>
    <row r="16" spans="1:228" s="1" customFormat="1" ht="15" customHeight="1" x14ac:dyDescent="0.25">
      <c r="A16" s="113"/>
      <c r="B16" s="114" t="str">
        <f>VLOOKUP(F16,'Drug Portfolio Master'!$A:$Y,4,FALSE)</f>
        <v>0.9% SODIUM CHLORIDE INJECTION, USP 100mL BAG</v>
      </c>
      <c r="C16" s="115" t="str">
        <f>VLOOKUP(F16,'Drug Portfolio Master'!$A:$Y,5,FALSE)</f>
        <v>0.9% PER 100mL</v>
      </c>
      <c r="D16" s="114" t="str">
        <f>VLOOKUP(F16,'Drug Portfolio Master'!$A:$Y,6,FALSE)</f>
        <v>100mL</v>
      </c>
      <c r="E16" s="116" t="str">
        <f>VLOOKUP(F16,'Drug Portfolio Master'!$A:$Y,3,FALSE)</f>
        <v>0990-7984-23</v>
      </c>
      <c r="F16" s="199">
        <v>1014200</v>
      </c>
      <c r="G16" t="str">
        <f>IFERROR(IF(INDEX('Terms and Lists'!$M$1:$M$15,MATCH(F16,'Terms and Lists'!$K$1:$K$14,0))=1,"C",""),"")</f>
        <v/>
      </c>
      <c r="H16" s="219"/>
      <c r="I16" s="45"/>
    </row>
    <row r="17" spans="1:9" s="1" customFormat="1" ht="15" customHeight="1" x14ac:dyDescent="0.25">
      <c r="A17" s="113"/>
      <c r="B17" s="114" t="str">
        <f>VLOOKUP(F17,'Drug Portfolio Master'!$A:$Y,4,FALSE)</f>
        <v>0.9% SODIUM CHLORIDE INJECTION, USP 250mL BAG</v>
      </c>
      <c r="C17" s="115">
        <f>VLOOKUP(F17,'Drug Portfolio Master'!$A:$Y,5,FALSE)</f>
        <v>8.9999999999999993E-3</v>
      </c>
      <c r="D17" s="114" t="str">
        <f>VLOOKUP(F17,'Drug Portfolio Master'!$A:$Y,6,FALSE)</f>
        <v>250mL</v>
      </c>
      <c r="E17" s="116" t="str">
        <f>VLOOKUP(F17,'Drug Portfolio Master'!$A:$Y,3,FALSE)</f>
        <v>0990-7983-02</v>
      </c>
      <c r="F17" s="199">
        <v>1013880</v>
      </c>
      <c r="G17" t="str">
        <f>IFERROR(IF(INDEX('Terms and Lists'!$M$1:$M$15,MATCH(F17,'Terms and Lists'!$K$1:$K$14,0))=1,"C",""),"")</f>
        <v/>
      </c>
      <c r="H17" s="219"/>
      <c r="I17" s="45"/>
    </row>
    <row r="18" spans="1:9" s="1" customFormat="1" ht="15" customHeight="1" x14ac:dyDescent="0.25">
      <c r="A18" s="113"/>
      <c r="B18" s="114" t="str">
        <f>VLOOKUP(F18,'Drug Portfolio Master'!$A:$Y,4,FALSE)</f>
        <v>0.9% SODIUM CHLORIDE INJECTION, USP 500mL BAG</v>
      </c>
      <c r="C18" s="115" t="str">
        <f>VLOOKUP(F18,'Drug Portfolio Master'!$A:$Y,5,FALSE)</f>
        <v>0.9% 500mL</v>
      </c>
      <c r="D18" s="114" t="str">
        <f>VLOOKUP(F18,'Drug Portfolio Master'!$A:$Y,6,FALSE)</f>
        <v>500mL</v>
      </c>
      <c r="E18" s="116" t="str">
        <f>VLOOKUP(F18,'Drug Portfolio Master'!$A:$Y,3,FALSE)</f>
        <v>0990-7983-55</v>
      </c>
      <c r="F18" s="199">
        <v>1014510</v>
      </c>
      <c r="G18" t="str">
        <f>IFERROR(IF(INDEX('Terms and Lists'!$M$1:$M$15,MATCH(F18,'Terms and Lists'!$K$1:$K$14,0))=1,"C",""),"")</f>
        <v/>
      </c>
      <c r="H18" s="219"/>
      <c r="I18" s="45"/>
    </row>
    <row r="19" spans="1:9" s="1" customFormat="1" ht="15" customHeight="1" x14ac:dyDescent="0.25">
      <c r="A19" s="113"/>
      <c r="B19" s="114" t="str">
        <f>VLOOKUP(F19,'Drug Portfolio Master'!$A:$Y,4,FALSE)</f>
        <v>1% LIDOCAINE HCI INJECTION, USP 500mg/50mL (10mg/mL) 50mL VIAL</v>
      </c>
      <c r="C19" s="115" t="str">
        <f>VLOOKUP(F19,'Drug Portfolio Master'!$A:$Y,5,FALSE)</f>
        <v>10mg/mL</v>
      </c>
      <c r="D19" s="114" t="str">
        <f>VLOOKUP(F19,'Drug Portfolio Master'!$A:$Y,6,FALSE)</f>
        <v>50mL</v>
      </c>
      <c r="E19" s="116" t="str">
        <f>VLOOKUP(F19,'Drug Portfolio Master'!$A:$Y,3,FALSE)</f>
        <v>0409-4276-02</v>
      </c>
      <c r="F19" s="199">
        <v>1012860</v>
      </c>
      <c r="G19" t="str">
        <f>IFERROR(IF(INDEX('Terms and Lists'!$M$1:$M$15,MATCH(F19,'Terms and Lists'!$K$1:$K$14,0))=1,"C",""),"")</f>
        <v/>
      </c>
      <c r="H19" s="219"/>
      <c r="I19" s="45"/>
    </row>
    <row r="20" spans="1:9" s="136" customFormat="1" ht="15" customHeight="1" x14ac:dyDescent="0.25">
      <c r="A20" s="113"/>
      <c r="B20" s="114" t="str">
        <f>VLOOKUP(F20,'Drug Portfolio Master'!$A:$Y,4,FALSE)</f>
        <v>1% LIDOCAINE HCI INJECTION, USP 50mg/5mL (10mg/mL) 5mL ANSYR SYR</v>
      </c>
      <c r="C20" s="115" t="str">
        <f>VLOOKUP(F20,'Drug Portfolio Master'!$A:$Y,5,FALSE)</f>
        <v>10mg/mL</v>
      </c>
      <c r="D20" s="114" t="str">
        <f>VLOOKUP(F20,'Drug Portfolio Master'!$A:$Y,6,FALSE)</f>
        <v>5mL</v>
      </c>
      <c r="E20" s="116" t="str">
        <f>VLOOKUP(F20,'Drug Portfolio Master'!$A:$Y,3,FALSE)</f>
        <v>0409-9137-05</v>
      </c>
      <c r="F20" s="199">
        <v>1012810</v>
      </c>
      <c r="G20" t="str">
        <f>IFERROR(IF(INDEX('Terms and Lists'!$M$1:$M$15,MATCH(F20,'Terms and Lists'!$K$1:$K$14,0))=1,"C",""),"")</f>
        <v/>
      </c>
      <c r="H20" s="219"/>
    </row>
    <row r="21" spans="1:9" s="1" customFormat="1" ht="15" customHeight="1" x14ac:dyDescent="0.25">
      <c r="A21" s="113"/>
      <c r="B21" s="114" t="str">
        <f>VLOOKUP(F21,'Drug Portfolio Master'!$A:$Y,4,FALSE)</f>
        <v>1% LIDOCAINE HCl INJECTION, USP 300mg/30mL (10mg/mL) 30mL VIAL</v>
      </c>
      <c r="C21" s="115" t="str">
        <f>VLOOKUP(F21,'Drug Portfolio Master'!$A:$Y,5,FALSE)</f>
        <v>10mg/mL</v>
      </c>
      <c r="D21" s="114" t="str">
        <f>VLOOKUP(F21,'Drug Portfolio Master'!$A:$Y,6,FALSE)</f>
        <v>30mL</v>
      </c>
      <c r="E21" s="116" t="str">
        <f>VLOOKUP(F21,'Drug Portfolio Master'!$A:$Y,3,FALSE)</f>
        <v>0409-4279-02</v>
      </c>
      <c r="F21" s="199">
        <v>1015830</v>
      </c>
      <c r="G21" t="str">
        <f>IFERROR(IF(INDEX('Terms and Lists'!$M$1:$M$15,MATCH(F21,'Terms and Lists'!$K$1:$K$14,0))=1,"C",""),"")</f>
        <v/>
      </c>
      <c r="H21" s="219"/>
      <c r="I21" s="45"/>
    </row>
    <row r="22" spans="1:9" s="1" customFormat="1" ht="15" customHeight="1" x14ac:dyDescent="0.25">
      <c r="A22" s="113"/>
      <c r="B22" s="114" t="str">
        <f>VLOOKUP(F22,'Drug Portfolio Master'!$A:$Y,4,FALSE)</f>
        <v>10% CALCIUM CHLORIDE INJECTION, USP 1 g/10 mL (100 mg/ mL) (1.4 mEq/mL) LUER-JET™ SYR</v>
      </c>
      <c r="C22" s="115" t="str">
        <f>VLOOKUP(F22,'Drug Portfolio Master'!$A:$Y,5,FALSE)</f>
        <v>100 mg/1 mL</v>
      </c>
      <c r="D22" s="114" t="str">
        <f>VLOOKUP(F22,'Drug Portfolio Master'!$A:$Y,6,FALSE)</f>
        <v>10 mL</v>
      </c>
      <c r="E22" s="116" t="str">
        <f>VLOOKUP(F22,'Drug Portfolio Master'!$A:$Y,3,FALSE)</f>
        <v>76329-3304-1</v>
      </c>
      <c r="F22" s="199">
        <v>1012300</v>
      </c>
      <c r="G22" t="str">
        <f>IFERROR(IF(INDEX('Terms and Lists'!$M$1:$M$15,MATCH(F22,'Terms and Lists'!$K$1:$K$14,0))=1,"C",""),"")</f>
        <v/>
      </c>
      <c r="H22" s="219"/>
      <c r="I22" s="45"/>
    </row>
    <row r="23" spans="1:9" s="1" customFormat="1" ht="15" customHeight="1" x14ac:dyDescent="0.25">
      <c r="A23" s="113"/>
      <c r="B23" s="114" t="str">
        <f>VLOOKUP(F23,'Drug Portfolio Master'!$A:$Y,4,FALSE)</f>
        <v>10% CALCIUM CHLORIDE INJECTION, USP 1000mg/10mL (100mg/mL) 10mL SYR</v>
      </c>
      <c r="C23" s="115" t="str">
        <f>VLOOKUP(F23,'Drug Portfolio Master'!$A:$Y,5,FALSE)</f>
        <v>1gram (100mg/mL)</v>
      </c>
      <c r="D23" s="114" t="str">
        <f>VLOOKUP(F23,'Drug Portfolio Master'!$A:$Y,6,FALSE)</f>
        <v>10mL</v>
      </c>
      <c r="E23" s="116" t="str">
        <f>VLOOKUP(F23,'Drug Portfolio Master'!$A:$Y,3,FALSE)</f>
        <v>0409-4928-34</v>
      </c>
      <c r="F23" s="199">
        <v>1000100</v>
      </c>
      <c r="G23" t="str">
        <f>IFERROR(IF(INDEX('Terms and Lists'!$M$1:$M$15,MATCH(F23,'Terms and Lists'!$K$1:$K$14,0))=1,"C",""),"")</f>
        <v/>
      </c>
      <c r="H23" s="219"/>
      <c r="I23" s="45"/>
    </row>
    <row r="24" spans="1:9" s="1" customFormat="1" ht="15" customHeight="1" x14ac:dyDescent="0.25">
      <c r="A24" s="113"/>
      <c r="B24" s="114" t="str">
        <f>VLOOKUP(F24,'Drug Portfolio Master'!$A:$Y,4,FALSE)</f>
        <v>10% CALCIUM CHLORIDE INJECTION, USP 1000mg/10mL (100mg/mL) SYR</v>
      </c>
      <c r="C24" s="115" t="str">
        <f>VLOOKUP(F24,'Drug Portfolio Master'!$A:$Y,5,FALSE)</f>
        <v>100mg/mL</v>
      </c>
      <c r="D24" s="114" t="str">
        <f>VLOOKUP(F24,'Drug Portfolio Master'!$A:$Y,6,FALSE)</f>
        <v>10mL</v>
      </c>
      <c r="E24" s="116" t="str">
        <f>VLOOKUP(F24,'Drug Portfolio Master'!$A:$Y,3,FALSE)</f>
        <v>0409-1631-10</v>
      </c>
      <c r="F24" s="199">
        <v>1012720</v>
      </c>
      <c r="G24" t="str">
        <f>IFERROR(IF(INDEX('Terms and Lists'!$M$1:$M$15,MATCH(F24,'Terms and Lists'!$K$1:$K$14,0))=1,"C",""),"")</f>
        <v/>
      </c>
      <c r="H24" s="219"/>
      <c r="I24" s="45"/>
    </row>
    <row r="25" spans="1:9" s="1" customFormat="1" ht="15" customHeight="1" x14ac:dyDescent="0.25">
      <c r="A25" s="113"/>
      <c r="B25" s="114" t="str">
        <f>VLOOKUP(F25,'Drug Portfolio Master'!$A:$Y,4,FALSE)</f>
        <v>2% LIDOCAINE HCI INJ., USP 100mg/5mL SYR</v>
      </c>
      <c r="C25" s="115" t="str">
        <f>VLOOKUP(F25,'Drug Portfolio Master'!$A:$Y,5,FALSE)</f>
        <v>20mg/mL</v>
      </c>
      <c r="D25" s="114" t="str">
        <f>VLOOKUP(F25,'Drug Portfolio Master'!$A:$Y,6,FALSE)</f>
        <v>5mL</v>
      </c>
      <c r="E25" s="116" t="str">
        <f>VLOOKUP(F25,'Drug Portfolio Master'!$A:$Y,3,FALSE)</f>
        <v>0409-4903-34</v>
      </c>
      <c r="F25" s="199">
        <v>1000350</v>
      </c>
      <c r="G25" t="str">
        <f>IFERROR(IF(INDEX('Terms and Lists'!$M$1:$M$15,MATCH(F25,'Terms and Lists'!$K$1:$K$14,0))=1,"C",""),"")</f>
        <v/>
      </c>
      <c r="H25" s="219"/>
      <c r="I25" s="45"/>
    </row>
    <row r="26" spans="1:9" s="1" customFormat="1" ht="15" customHeight="1" x14ac:dyDescent="0.25">
      <c r="A26" s="113"/>
      <c r="B26" s="114" t="str">
        <f>VLOOKUP(F26,'Drug Portfolio Master'!$A:$Y,4,FALSE)</f>
        <v>2% LIDOCAINE HCI INJECTION, USP 1000mg/50mL (20mg/mL) 50mL VIAL</v>
      </c>
      <c r="C26" s="115" t="str">
        <f>VLOOKUP(F26,'Drug Portfolio Master'!$A:$Y,5,FALSE)</f>
        <v>1000mg/50mL (20mg/mL)</v>
      </c>
      <c r="D26" s="114" t="str">
        <f>VLOOKUP(F26,'Drug Portfolio Master'!$A:$Y,6,FALSE)</f>
        <v>50mL</v>
      </c>
      <c r="E26" s="116" t="str">
        <f>VLOOKUP(F26,'Drug Portfolio Master'!$A:$Y,3,FALSE)</f>
        <v>0409-4277-02</v>
      </c>
      <c r="F26" s="199">
        <v>1009970</v>
      </c>
      <c r="G26" t="str">
        <f>IFERROR(IF(INDEX('Terms and Lists'!$M$1:$M$15,MATCH(F26,'Terms and Lists'!$K$1:$K$14,0))=1,"C",""),"")</f>
        <v/>
      </c>
      <c r="H26" s="219"/>
      <c r="I26" s="45"/>
    </row>
    <row r="27" spans="1:9" s="1" customFormat="1" ht="15" customHeight="1" x14ac:dyDescent="0.25">
      <c r="A27" s="113"/>
      <c r="B27" s="114" t="str">
        <f>VLOOKUP(F27,'Drug Portfolio Master'!$A:$Y,4,FALSE)</f>
        <v>2% LIDOCAINE HCI INJECTION, USP 100mg/5mL (20mg/mL) VIAL</v>
      </c>
      <c r="C27" s="115" t="str">
        <f>VLOOKUP(F27,'Drug Portfolio Master'!$A:$Y,5,FALSE)</f>
        <v>100mg/5mL (20mg/mL)</v>
      </c>
      <c r="D27" s="114" t="str">
        <f>VLOOKUP(F27,'Drug Portfolio Master'!$A:$Y,6,FALSE)</f>
        <v>5mL</v>
      </c>
      <c r="E27" s="116" t="str">
        <f>VLOOKUP(F27,'Drug Portfolio Master'!$A:$Y,3,FALSE)</f>
        <v>0409-2066-05</v>
      </c>
      <c r="F27" s="199">
        <v>1000370</v>
      </c>
      <c r="G27" t="str">
        <f>IFERROR(IF(INDEX('Terms and Lists'!$M$1:$M$15,MATCH(F27,'Terms and Lists'!$K$1:$K$14,0))=1,"C",""),"")</f>
        <v/>
      </c>
      <c r="H27" s="219"/>
      <c r="I27" s="45"/>
    </row>
    <row r="28" spans="1:9" s="1" customFormat="1" ht="15" customHeight="1" x14ac:dyDescent="0.25">
      <c r="A28" s="113"/>
      <c r="B28" s="114" t="str">
        <f>VLOOKUP(F28,'Drug Portfolio Master'!$A:$Y,4,FALSE)</f>
        <v>25% MANNITOL INJECTION, USP 12.5g/50mL (250mg/mL) 50mL VIAL</v>
      </c>
      <c r="C28" s="115" t="str">
        <f>VLOOKUP(F28,'Drug Portfolio Master'!$A:$Y,5,FALSE)</f>
        <v>250mg/mL</v>
      </c>
      <c r="D28" s="114" t="str">
        <f>VLOOKUP(F28,'Drug Portfolio Master'!$A:$Y,6,FALSE)</f>
        <v>50mL</v>
      </c>
      <c r="E28" s="116" t="str">
        <f>VLOOKUP(F28,'Drug Portfolio Master'!$A:$Y,3,FALSE)</f>
        <v>0409-4031-01</v>
      </c>
      <c r="F28" s="199">
        <v>1012880</v>
      </c>
      <c r="G28" t="str">
        <f>IFERROR(IF(INDEX('Terms and Lists'!$M$1:$M$15,MATCH(F28,'Terms and Lists'!$K$1:$K$14,0))=1,"C",""),"")</f>
        <v/>
      </c>
      <c r="H28" s="219"/>
      <c r="I28" s="45"/>
    </row>
    <row r="29" spans="1:9" s="34" customFormat="1" ht="15" customHeight="1" x14ac:dyDescent="0.25">
      <c r="A29" s="113"/>
      <c r="B29" s="114" t="str">
        <f>VLOOKUP(F29,'Drug Portfolio Master'!$A:$Y,4,FALSE)</f>
        <v>4.2% SODIUM BICARBONATE INJECTION, USP 5mEq/10mL (0.5 mEq/mL) 10mL SYR</v>
      </c>
      <c r="C29" s="115" t="str">
        <f>VLOOKUP(F29,'Drug Portfolio Master'!$A:$Y,5,FALSE)</f>
        <v>0.5 mEq/mL</v>
      </c>
      <c r="D29" s="114" t="str">
        <f>VLOOKUP(F29,'Drug Portfolio Master'!$A:$Y,6,FALSE)</f>
        <v>10mL</v>
      </c>
      <c r="E29" s="116" t="str">
        <f>VLOOKUP(F29,'Drug Portfolio Master'!$A:$Y,3,FALSE)</f>
        <v>0409-5534-14</v>
      </c>
      <c r="F29" s="199">
        <v>1009340</v>
      </c>
      <c r="G29" t="str">
        <f>IFERROR(IF(INDEX('Terms and Lists'!$M$1:$M$15,MATCH(F29,'Terms and Lists'!$K$1:$K$14,0))=1,"C",""),"")</f>
        <v/>
      </c>
      <c r="H29" s="219"/>
      <c r="I29" s="46"/>
    </row>
    <row r="30" spans="1:9" s="1" customFormat="1" ht="15" customHeight="1" x14ac:dyDescent="0.25">
      <c r="A30" s="113"/>
      <c r="B30" s="114" t="str">
        <f>VLOOKUP(F30,'Drug Portfolio Master'!$A:$Y,4,FALSE)</f>
        <v>5% DEXTROSE INJECTION, USP 250mL BAG</v>
      </c>
      <c r="C30" s="115">
        <f>VLOOKUP(F30,'Drug Portfolio Master'!$A:$Y,5,FALSE)</f>
        <v>0.05</v>
      </c>
      <c r="D30" s="114" t="str">
        <f>VLOOKUP(F30,'Drug Portfolio Master'!$A:$Y,6,FALSE)</f>
        <v>250mL</v>
      </c>
      <c r="E30" s="116" t="str">
        <f>VLOOKUP(F30,'Drug Portfolio Master'!$A:$Y,3,FALSE)</f>
        <v>0990-7922-02</v>
      </c>
      <c r="F30" s="199">
        <v>1013200</v>
      </c>
      <c r="G30" t="str">
        <f>IFERROR(IF(INDEX('Terms and Lists'!$M$1:$M$15,MATCH(F30,'Terms and Lists'!$K$1:$K$14,0))=1,"C",""),"")</f>
        <v/>
      </c>
      <c r="H30" s="219"/>
      <c r="I30" s="45"/>
    </row>
    <row r="31" spans="1:9" s="1" customFormat="1" ht="15" customHeight="1" x14ac:dyDescent="0.25">
      <c r="A31" s="113"/>
      <c r="B31" s="114" t="str">
        <f>VLOOKUP(F31,'Drug Portfolio Master'!$A:$Y,4,FALSE)</f>
        <v>50% DEXTROSE INJECTION, USP 25 grams (0.5g/mL) 50mL SYR</v>
      </c>
      <c r="C31" s="115" t="str">
        <f>VLOOKUP(F31,'Drug Portfolio Master'!$A:$Y,5,FALSE)</f>
        <v>0.5g/mL</v>
      </c>
      <c r="D31" s="114" t="str">
        <f>VLOOKUP(F31,'Drug Portfolio Master'!$A:$Y,6,FALSE)</f>
        <v>50mL</v>
      </c>
      <c r="E31" s="116" t="str">
        <f>VLOOKUP(F31,'Drug Portfolio Master'!$A:$Y,3,FALSE)</f>
        <v>0409-4902-34</v>
      </c>
      <c r="F31" s="199">
        <v>1012730</v>
      </c>
      <c r="G31" t="str">
        <f>IFERROR(IF(INDEX('Terms and Lists'!$M$1:$M$15,MATCH(F31,'Terms and Lists'!$K$1:$K$14,0))=1,"C",""),"")</f>
        <v/>
      </c>
      <c r="H31" s="219"/>
      <c r="I31" s="45"/>
    </row>
    <row r="32" spans="1:9" s="1" customFormat="1" ht="15" customHeight="1" x14ac:dyDescent="0.25">
      <c r="A32" s="113"/>
      <c r="B32" s="114" t="str">
        <f>VLOOKUP(F32,'Drug Portfolio Master'!$A:$Y,4,FALSE)</f>
        <v>50% DEXTROSE INJECTION, USP 25g/50mL (0.5 g/mL) 50mL LUER-JET™ SYR</v>
      </c>
      <c r="C32" s="115" t="str">
        <f>VLOOKUP(F32,'Drug Portfolio Master'!$A:$Y,5,FALSE)</f>
        <v>0.5 g/mL</v>
      </c>
      <c r="D32" s="114" t="str">
        <f>VLOOKUP(F32,'Drug Portfolio Master'!$A:$Y,6,FALSE)</f>
        <v>50 mL</v>
      </c>
      <c r="E32" s="116" t="str">
        <f>VLOOKUP(F32,'Drug Portfolio Master'!$A:$Y,3,FALSE)</f>
        <v>76329-3302-1</v>
      </c>
      <c r="F32" s="199">
        <v>1017610</v>
      </c>
      <c r="G32" t="str">
        <f>IFERROR(IF(INDEX('Terms and Lists'!$M$1:$M$15,MATCH(F32,'Terms and Lists'!$K$1:$K$14,0))=1,"C",""),"")</f>
        <v/>
      </c>
      <c r="H32" s="219"/>
      <c r="I32" s="45"/>
    </row>
    <row r="33" spans="1:9" s="1" customFormat="1" ht="15" customHeight="1" x14ac:dyDescent="0.25">
      <c r="A33" s="113"/>
      <c r="B33" s="114" t="str">
        <f>VLOOKUP(F33,'Drug Portfolio Master'!$A:$Y,4,FALSE)</f>
        <v>50% DEXTROSE INJECTION, USP 25grams (0.5g/mL) 50mL SYR</v>
      </c>
      <c r="C33" s="115" t="str">
        <f>VLOOKUP(F33,'Drug Portfolio Master'!$A:$Y,5,FALSE)</f>
        <v>25grams (0.5g/mL)</v>
      </c>
      <c r="D33" s="114" t="str">
        <f>VLOOKUP(F33,'Drug Portfolio Master'!$A:$Y,6,FALSE)</f>
        <v>50mL</v>
      </c>
      <c r="E33" s="116" t="str">
        <f>VLOOKUP(F33,'Drug Portfolio Master'!$A:$Y,3,FALSE)</f>
        <v>0409-7517-16</v>
      </c>
      <c r="F33" s="199">
        <v>1000170</v>
      </c>
      <c r="G33" t="str">
        <f>IFERROR(IF(INDEX('Terms and Lists'!$M$1:$M$15,MATCH(F33,'Terms and Lists'!$K$1:$K$14,0))=1,"C",""),"")</f>
        <v/>
      </c>
      <c r="H33" s="219"/>
      <c r="I33" s="45"/>
    </row>
    <row r="34" spans="1:9" s="1" customFormat="1" ht="15" customHeight="1" x14ac:dyDescent="0.25">
      <c r="A34" s="113"/>
      <c r="B34" s="114" t="str">
        <f>VLOOKUP(F34,'Drug Portfolio Master'!$A:$Y,4,FALSE)</f>
        <v>50% DEXTROSE INJECTION, USP 25grams/50mL (0.5g/mL) VIAL</v>
      </c>
      <c r="C34" s="115" t="str">
        <f>VLOOKUP(F34,'Drug Portfolio Master'!$A:$Y,5,FALSE)</f>
        <v>25grams/50mL (0.5g/mL)</v>
      </c>
      <c r="D34" s="114" t="str">
        <f>VLOOKUP(F34,'Drug Portfolio Master'!$A:$Y,6,FALSE)</f>
        <v>50mL</v>
      </c>
      <c r="E34" s="116" t="str">
        <f>VLOOKUP(F34,'Drug Portfolio Master'!$A:$Y,3,FALSE)</f>
        <v>0409-6648-02</v>
      </c>
      <c r="F34" s="199">
        <v>1000160</v>
      </c>
      <c r="G34" t="str">
        <f>IFERROR(IF(INDEX('Terms and Lists'!$M$1:$M$15,MATCH(F34,'Terms and Lists'!$K$1:$K$14,0))=1,"C",""),"")</f>
        <v/>
      </c>
      <c r="H34" s="219"/>
      <c r="I34" s="45"/>
    </row>
    <row r="35" spans="1:9" s="154" customFormat="1" ht="15" customHeight="1" x14ac:dyDescent="0.25">
      <c r="A35" s="113"/>
      <c r="B35" s="114" t="str">
        <f>VLOOKUP(F35,'Drug Portfolio Master'!$A:$Y,4,FALSE)</f>
        <v>50% MAGNESIUM SULFATE INJECTION, USP 5grams/10mL ANSYR SYR</v>
      </c>
      <c r="C35" s="115" t="str">
        <f>VLOOKUP(F35,'Drug Portfolio Master'!$A:$Y,5,FALSE)</f>
        <v>5grams/10mL</v>
      </c>
      <c r="D35" s="114" t="str">
        <f>VLOOKUP(F35,'Drug Portfolio Master'!$A:$Y,6,FALSE)</f>
        <v>10mL</v>
      </c>
      <c r="E35" s="116" t="str">
        <f>VLOOKUP(F35,'Drug Portfolio Master'!$A:$Y,3,FALSE)</f>
        <v>0409-1754-10</v>
      </c>
      <c r="F35" s="199">
        <v>1000390</v>
      </c>
      <c r="G35" t="str">
        <f>IFERROR(IF(INDEX('Terms and Lists'!$M$1:$M$15,MATCH(F35,'Terms and Lists'!$K$1:$K$14,0))=1,"C",""),"")</f>
        <v/>
      </c>
      <c r="H35" s="219"/>
      <c r="I35" s="153"/>
    </row>
    <row r="36" spans="1:9" s="1" customFormat="1" ht="15" customHeight="1" x14ac:dyDescent="0.25">
      <c r="A36" s="113"/>
      <c r="B36" s="114" t="str">
        <f>VLOOKUP(F36,'Drug Portfolio Master'!$A:$Y,4,FALSE)</f>
        <v>6% HETASTARCH IN 0.9% SODIUM CHLORIDE INJECTION 500mL BAG</v>
      </c>
      <c r="C36" s="115" t="str">
        <f>VLOOKUP(F36,'Drug Portfolio Master'!$A:$Y,5,FALSE)</f>
        <v>6% and 0.9%</v>
      </c>
      <c r="D36" s="114" t="str">
        <f>VLOOKUP(F36,'Drug Portfolio Master'!$A:$Y,6,FALSE)</f>
        <v>500mL</v>
      </c>
      <c r="E36" s="116" t="str">
        <f>VLOOKUP(F36,'Drug Portfolio Master'!$A:$Y,3,FALSE)</f>
        <v>0409-7248-03</v>
      </c>
      <c r="F36" s="199">
        <v>1009750</v>
      </c>
      <c r="G36" t="str">
        <f>IFERROR(IF(INDEX('Terms and Lists'!$M$1:$M$15,MATCH(F36,'Terms and Lists'!$K$1:$K$14,0))=1,"C",""),"")</f>
        <v/>
      </c>
      <c r="H36" s="219"/>
      <c r="I36" s="45"/>
    </row>
    <row r="37" spans="1:9" s="34" customFormat="1" ht="15" customHeight="1" x14ac:dyDescent="0.25">
      <c r="A37" s="113"/>
      <c r="B37" s="114" t="str">
        <f>VLOOKUP(F37,'Drug Portfolio Master'!$A:$Y,4,FALSE)</f>
        <v>8.4% SODIUM BICARBONATE INJECTION, USP 50mEq/50mL (1mEq/mL) 50mL SYR</v>
      </c>
      <c r="C37" s="115" t="str">
        <f>VLOOKUP(F37,'Drug Portfolio Master'!$A:$Y,5,FALSE)</f>
        <v>50mEq (1mEq/mL)</v>
      </c>
      <c r="D37" s="114" t="str">
        <f>VLOOKUP(F37,'Drug Portfolio Master'!$A:$Y,6,FALSE)</f>
        <v>50mL</v>
      </c>
      <c r="E37" s="116" t="str">
        <f>VLOOKUP(F37,'Drug Portfolio Master'!$A:$Y,3,FALSE)</f>
        <v>0409-6637-14</v>
      </c>
      <c r="F37" s="199">
        <v>1000580</v>
      </c>
      <c r="G37" t="str">
        <f>IFERROR(IF(INDEX('Terms and Lists'!$M$1:$M$15,MATCH(F37,'Terms and Lists'!$K$1:$K$14,0))=1,"C",""),"")</f>
        <v/>
      </c>
      <c r="H37" s="219"/>
      <c r="I37" s="46"/>
    </row>
    <row r="38" spans="1:9" s="1" customFormat="1" ht="15" customHeight="1" x14ac:dyDescent="0.25">
      <c r="A38" s="113"/>
      <c r="B38" s="114" t="str">
        <f>VLOOKUP(F38,'Drug Portfolio Master'!$A:$Y,4,FALSE)</f>
        <v>ADENOSINE INJECTION, USP 12mg PER 4mL (3mg PER mL) 4mL SYR</v>
      </c>
      <c r="C38" s="115" t="str">
        <f>VLOOKUP(F38,'Drug Portfolio Master'!$A:$Y,5,FALSE)</f>
        <v>3mg/mL</v>
      </c>
      <c r="D38" s="114" t="str">
        <f>VLOOKUP(F38,'Drug Portfolio Master'!$A:$Y,6,FALSE)</f>
        <v>4mL</v>
      </c>
      <c r="E38" s="116" t="str">
        <f>VLOOKUP(F38,'Drug Portfolio Master'!$A:$Y,3,FALSE)</f>
        <v>25021-301-68</v>
      </c>
      <c r="F38" s="199">
        <v>1014560</v>
      </c>
      <c r="G38" t="str">
        <f>IFERROR(IF(INDEX('Terms and Lists'!$M$1:$M$15,MATCH(F38,'Terms and Lists'!$K$1:$K$14,0))=1,"C",""),"")</f>
        <v/>
      </c>
      <c r="H38" s="219"/>
      <c r="I38" s="45"/>
    </row>
    <row r="39" spans="1:9" s="154" customFormat="1" ht="15" customHeight="1" x14ac:dyDescent="0.25">
      <c r="A39" s="113"/>
      <c r="B39" s="114" t="str">
        <f>VLOOKUP(F39,'Drug Portfolio Master'!$A:$Y,4,FALSE)</f>
        <v>ADENOSINE INJECTION, USP 12mg/4mL (3mg/mL) 4mL VIAL</v>
      </c>
      <c r="C39" s="115" t="str">
        <f>VLOOKUP(F39,'Drug Portfolio Master'!$A:$Y,5,FALSE)</f>
        <v>3mg/mL</v>
      </c>
      <c r="D39" s="114" t="str">
        <f>VLOOKUP(F39,'Drug Portfolio Master'!$A:$Y,6,FALSE)</f>
        <v>4mL</v>
      </c>
      <c r="E39" s="116" t="str">
        <f>VLOOKUP(F39,'Drug Portfolio Master'!$A:$Y,3,FALSE)</f>
        <v>63323-651-04</v>
      </c>
      <c r="F39" s="199">
        <v>1012700</v>
      </c>
      <c r="G39" t="str">
        <f>IFERROR(IF(INDEX('Terms and Lists'!$M$1:$M$15,MATCH(F39,'Terms and Lists'!$K$1:$K$14,0))=1,"C",""),"")</f>
        <v/>
      </c>
      <c r="H39" s="219"/>
      <c r="I39" s="153"/>
    </row>
    <row r="40" spans="1:9" s="1" customFormat="1" ht="15" customHeight="1" x14ac:dyDescent="0.25">
      <c r="A40" s="113"/>
      <c r="B40" s="114" t="str">
        <f>VLOOKUP(F40,'Drug Portfolio Master'!$A:$Y,4,FALSE)</f>
        <v>ADENOSINE INJECTION, USP 6mg/2mL (3mg/mL) VIAL</v>
      </c>
      <c r="C40" s="115" t="str">
        <f>VLOOKUP(F40,'Drug Portfolio Master'!$A:$Y,5,FALSE)</f>
        <v>6mg/2mL (3mg/mL)</v>
      </c>
      <c r="D40" s="114" t="str">
        <f>VLOOKUP(F40,'Drug Portfolio Master'!$A:$Y,6,FALSE)</f>
        <v>2mL</v>
      </c>
      <c r="E40" s="116" t="str">
        <f>VLOOKUP(F40,'Drug Portfolio Master'!$A:$Y,3,FALSE)</f>
        <v>17478-542-02</v>
      </c>
      <c r="F40" s="199">
        <v>1000020</v>
      </c>
      <c r="G40" t="str">
        <f>IFERROR(IF(INDEX('Terms and Lists'!$M$1:$M$15,MATCH(F40,'Terms and Lists'!$K$1:$K$14,0))=1,"C",""),"")</f>
        <v/>
      </c>
      <c r="H40" s="219"/>
      <c r="I40" s="45"/>
    </row>
    <row r="41" spans="1:9" s="1" customFormat="1" ht="15" customHeight="1" x14ac:dyDescent="0.25">
      <c r="A41" s="113"/>
      <c r="B41" s="114" t="str">
        <f>VLOOKUP(F41,'Drug Portfolio Master'!$A:$Y,4,FALSE)</f>
        <v>ADRENALIN® (EPINEPHRINE INJECTION, USP) 1mg/mL 1:1000 VIAL</v>
      </c>
      <c r="C41" s="115" t="str">
        <f>VLOOKUP(F41,'Drug Portfolio Master'!$A:$Y,5,FALSE)</f>
        <v>1mg/mL 1:1000</v>
      </c>
      <c r="D41" s="114" t="str">
        <f>VLOOKUP(F41,'Drug Portfolio Master'!$A:$Y,6,FALSE)</f>
        <v>1mL</v>
      </c>
      <c r="E41" s="116" t="str">
        <f>VLOOKUP(F41,'Drug Portfolio Master'!$A:$Y,3,FALSE)</f>
        <v>42023-159-25</v>
      </c>
      <c r="F41" s="199">
        <v>1007670</v>
      </c>
      <c r="G41" t="str">
        <f>IFERROR(IF(INDEX('Terms and Lists'!$M$1:$M$15,MATCH(F41,'Terms and Lists'!$K$1:$K$14,0))=1,"C",""),"")</f>
        <v/>
      </c>
      <c r="H41" s="219"/>
      <c r="I41" s="45"/>
    </row>
    <row r="42" spans="1:9" s="1" customFormat="1" ht="15" customHeight="1" x14ac:dyDescent="0.25">
      <c r="A42" s="113"/>
      <c r="B42" s="114" t="str">
        <f>VLOOKUP(F42,'Drug Portfolio Master'!$A:$Y,4,FALSE)</f>
        <v>AMIDATE(TM) ETOMIDATE INJECTION, USP 20mg/10mL (2mg/mL) 10mL VIAL</v>
      </c>
      <c r="C42" s="115" t="str">
        <f>VLOOKUP(F42,'Drug Portfolio Master'!$A:$Y,5,FALSE)</f>
        <v>2mg/mL</v>
      </c>
      <c r="D42" s="114" t="str">
        <f>VLOOKUP(F42,'Drug Portfolio Master'!$A:$Y,6,FALSE)</f>
        <v>10mL</v>
      </c>
      <c r="E42" s="116" t="str">
        <f>VLOOKUP(F42,'Drug Portfolio Master'!$A:$Y,3,FALSE)</f>
        <v>0409-6695-01</v>
      </c>
      <c r="F42" s="199">
        <v>1012790</v>
      </c>
      <c r="G42" t="str">
        <f>IFERROR(IF(INDEX('Terms and Lists'!$M$1:$M$15,MATCH(F42,'Terms and Lists'!$K$1:$K$14,0))=1,"C",""),"")</f>
        <v/>
      </c>
      <c r="H42" s="219"/>
      <c r="I42" s="45"/>
    </row>
    <row r="43" spans="1:9" s="37" customFormat="1" ht="15" customHeight="1" x14ac:dyDescent="0.25">
      <c r="A43" s="113"/>
      <c r="B43" s="114" t="str">
        <f>VLOOKUP(F43,'Drug Portfolio Master'!$A:$Y,4,FALSE)</f>
        <v>AMINOPHYLLINE INJ., USP 500mg (25mg/mL) 20mL VIAL</v>
      </c>
      <c r="C43" s="115" t="str">
        <f>VLOOKUP(F43,'Drug Portfolio Master'!$A:$Y,5,FALSE)</f>
        <v>25mg/mL</v>
      </c>
      <c r="D43" s="114" t="str">
        <f>VLOOKUP(F43,'Drug Portfolio Master'!$A:$Y,6,FALSE)</f>
        <v>20mL</v>
      </c>
      <c r="E43" s="116" t="str">
        <f>VLOOKUP(F43,'Drug Portfolio Master'!$A:$Y,3,FALSE)</f>
        <v>0409-5922-01</v>
      </c>
      <c r="F43" s="199">
        <v>1010140</v>
      </c>
      <c r="G43" t="str">
        <f>IFERROR(IF(INDEX('Terms and Lists'!$M$1:$M$15,MATCH(F43,'Terms and Lists'!$K$1:$K$14,0))=1,"C",""),"")</f>
        <v/>
      </c>
      <c r="H43" s="219"/>
      <c r="I43" s="47"/>
    </row>
    <row r="44" spans="1:9" s="37" customFormat="1" ht="15" customHeight="1" x14ac:dyDescent="0.25">
      <c r="A44" s="113"/>
      <c r="B44" s="114" t="str">
        <f>VLOOKUP(F44,'Drug Portfolio Master'!$A:$Y,4,FALSE)</f>
        <v>AMINOPHYLLINE INJECTION, USP 250mg (25mg/mL) 10mL VIAL</v>
      </c>
      <c r="C44" s="115" t="str">
        <f>VLOOKUP(F44,'Drug Portfolio Master'!$A:$Y,5,FALSE)</f>
        <v>250mg (25mg/mL)</v>
      </c>
      <c r="D44" s="114" t="str">
        <f>VLOOKUP(F44,'Drug Portfolio Master'!$A:$Y,6,FALSE)</f>
        <v>10mL</v>
      </c>
      <c r="E44" s="116" t="str">
        <f>VLOOKUP(F44,'Drug Portfolio Master'!$A:$Y,3,FALSE)</f>
        <v>0409-5921-01</v>
      </c>
      <c r="F44" s="199">
        <v>1000050</v>
      </c>
      <c r="G44" t="str">
        <f>IFERROR(IF(INDEX('Terms and Lists'!$M$1:$M$15,MATCH(F44,'Terms and Lists'!$K$1:$K$14,0))=1,"C",""),"")</f>
        <v/>
      </c>
      <c r="H44" s="219"/>
      <c r="I44" s="47"/>
    </row>
    <row r="45" spans="1:9" s="1" customFormat="1" ht="15" customHeight="1" x14ac:dyDescent="0.25">
      <c r="A45" s="113"/>
      <c r="B45" s="114" t="str">
        <f>VLOOKUP(F45,'Drug Portfolio Master'!$A:$Y,4,FALSE)</f>
        <v>AMIODARONE HYDROCHLORIDE INJECTION 150mg/3mL (50mg/mL) VIAL</v>
      </c>
      <c r="C45" s="115" t="str">
        <f>VLOOKUP(F45,'Drug Portfolio Master'!$A:$Y,5,FALSE)</f>
        <v>150mg/3mL (50mg/mL)</v>
      </c>
      <c r="D45" s="114" t="str">
        <f>VLOOKUP(F45,'Drug Portfolio Master'!$A:$Y,6,FALSE)</f>
        <v>3mL</v>
      </c>
      <c r="E45" s="116" t="str">
        <f>VLOOKUP(F45,'Drug Portfolio Master'!$A:$Y,3,FALSE)</f>
        <v>0143-9875-25</v>
      </c>
      <c r="F45" s="199">
        <v>1000060</v>
      </c>
      <c r="G45" t="str">
        <f>IFERROR(IF(INDEX('Terms and Lists'!$M$1:$M$15,MATCH(F45,'Terms and Lists'!$K$1:$K$14,0))=1,"C",""),"")</f>
        <v/>
      </c>
      <c r="H45" s="219"/>
      <c r="I45" s="45"/>
    </row>
    <row r="46" spans="1:9" s="1" customFormat="1" ht="15" customHeight="1" x14ac:dyDescent="0.25">
      <c r="A46" s="113"/>
      <c r="B46" s="114" t="str">
        <f>VLOOKUP(F46,'Drug Portfolio Master'!$A:$Y,4,FALSE)</f>
        <v>AMIODARONE HYDROCHLORIDE INJECTION 900mg/18mL (50mg/mL) 18mL VIAL</v>
      </c>
      <c r="C46" s="115" t="str">
        <f>VLOOKUP(F46,'Drug Portfolio Master'!$A:$Y,5,FALSE)</f>
        <v>50mg/mL</v>
      </c>
      <c r="D46" s="114" t="str">
        <f>VLOOKUP(F46,'Drug Portfolio Master'!$A:$Y,6,FALSE)</f>
        <v>18mL</v>
      </c>
      <c r="E46" s="116" t="str">
        <f>VLOOKUP(F46,'Drug Portfolio Master'!$A:$Y,3,FALSE)</f>
        <v>67457-0153-18</v>
      </c>
      <c r="F46" s="199">
        <v>1011280</v>
      </c>
      <c r="G46" t="str">
        <f>IFERROR(IF(INDEX('Terms and Lists'!$M$1:$M$15,MATCH(F46,'Terms and Lists'!$K$1:$K$14,0))=1,"C",""),"")</f>
        <v/>
      </c>
      <c r="H46" s="219"/>
      <c r="I46" s="45"/>
    </row>
    <row r="47" spans="1:9" s="1" customFormat="1" ht="15" customHeight="1" x14ac:dyDescent="0.25">
      <c r="A47" s="113"/>
      <c r="B47" s="114" t="str">
        <f>VLOOKUP(F47,'Drug Portfolio Master'!$A:$Y,4,FALSE)</f>
        <v>APAP ACETAMINOPHEN 325mg 2 TABLET (2 PACK)</v>
      </c>
      <c r="C47" s="115" t="str">
        <f>VLOOKUP(F47,'Drug Portfolio Master'!$A:$Y,5,FALSE)</f>
        <v>325mg</v>
      </c>
      <c r="D47" s="114" t="str">
        <f>VLOOKUP(F47,'Drug Portfolio Master'!$A:$Y,6,FALSE)</f>
        <v>2 tablets</v>
      </c>
      <c r="E47" s="116" t="str">
        <f>VLOOKUP(F47,'Drug Portfolio Master'!$A:$Y,3,FALSE)</f>
        <v>47682-112-13</v>
      </c>
      <c r="F47" s="199">
        <v>1000750</v>
      </c>
      <c r="G47" t="str">
        <f>IFERROR(IF(INDEX('Terms and Lists'!$M$1:$M$15,MATCH(F47,'Terms and Lists'!$K$1:$K$14,0))=1,"C",""),"")</f>
        <v/>
      </c>
      <c r="H47" s="219"/>
      <c r="I47" s="45"/>
    </row>
    <row r="48" spans="1:9" s="1" customFormat="1" ht="15" customHeight="1" x14ac:dyDescent="0.25">
      <c r="A48" s="113"/>
      <c r="B48" s="114" t="str">
        <f>VLOOKUP(F48,'Drug Portfolio Master'!$A:$Y,4,FALSE)</f>
        <v>ASPIRIN (NSAID) 325mg 2 TABLET (2 PACKS)</v>
      </c>
      <c r="C48" s="115" t="str">
        <f>VLOOKUP(F48,'Drug Portfolio Master'!$A:$Y,5,FALSE)</f>
        <v>325mg</v>
      </c>
      <c r="D48" s="114" t="str">
        <f>VLOOKUP(F48,'Drug Portfolio Master'!$A:$Y,6,FALSE)</f>
        <v>2 tablets</v>
      </c>
      <c r="E48" s="116" t="str">
        <f>VLOOKUP(F48,'Drug Portfolio Master'!$A:$Y,3,FALSE)</f>
        <v>47682-097-13</v>
      </c>
      <c r="F48" s="199">
        <v>1000790</v>
      </c>
      <c r="G48" t="str">
        <f>IFERROR(IF(INDEX('Terms and Lists'!$M$1:$M$15,MATCH(F48,'Terms and Lists'!$K$1:$K$14,0))=1,"C",""),"")</f>
        <v/>
      </c>
      <c r="H48" s="219"/>
      <c r="I48" s="45"/>
    </row>
    <row r="49" spans="1:9" s="1" customFormat="1" ht="15" customHeight="1" x14ac:dyDescent="0.25">
      <c r="A49" s="113"/>
      <c r="B49" s="114" t="str">
        <f>VLOOKUP(F49,'Drug Portfolio Master'!$A:$Y,4,FALSE)</f>
        <v>ASPIRIN (NSAID) 325mg EACH 100 TABLETS</v>
      </c>
      <c r="C49" s="115" t="str">
        <f>VLOOKUP(F49,'Drug Portfolio Master'!$A:$Y,5,FALSE)</f>
        <v>325 mg</v>
      </c>
      <c r="D49" s="114" t="str">
        <f>VLOOKUP(F49,'Drug Portfolio Master'!$A:$Y,6,FALSE)</f>
        <v>100 TABLETS</v>
      </c>
      <c r="E49" s="116" t="str">
        <f>VLOOKUP(F49,'Drug Portfolio Master'!$A:$Y,3,FALSE)</f>
        <v>0536-1054-29</v>
      </c>
      <c r="F49" s="199">
        <v>1013230</v>
      </c>
      <c r="G49" t="str">
        <f>IFERROR(IF(INDEX('Terms and Lists'!$M$1:$M$15,MATCH(F49,'Terms and Lists'!$K$1:$K$14,0))=1,"C",""),"")</f>
        <v/>
      </c>
      <c r="H49" s="219"/>
      <c r="I49" s="45"/>
    </row>
    <row r="50" spans="1:9" s="1" customFormat="1" ht="15" customHeight="1" x14ac:dyDescent="0.25">
      <c r="A50" s="113"/>
      <c r="B50" s="114" t="str">
        <f>VLOOKUP(F50,'Drug Portfolio Master'!$A:$Y,4,FALSE)</f>
        <v>ASPIRIN LOW DOSE CHEWABLE ORANGE PAIN RELIEVER (NSAID) 81mg 90/bt</v>
      </c>
      <c r="C50" s="115" t="str">
        <f>VLOOKUP(F50,'Drug Portfolio Master'!$A:$Y,5,FALSE)</f>
        <v>81mg</v>
      </c>
      <c r="D50" s="114" t="str">
        <f>VLOOKUP(F50,'Drug Portfolio Master'!$A:$Y,6,FALSE)</f>
        <v>TAB</v>
      </c>
      <c r="E50" s="116" t="str">
        <f>VLOOKUP(F50,'Drug Portfolio Master'!$A:$Y,3,FALSE)</f>
        <v>0904-6794-89</v>
      </c>
      <c r="F50" s="199">
        <v>1010220</v>
      </c>
      <c r="G50" t="str">
        <f>IFERROR(IF(INDEX('Terms and Lists'!$M$1:$M$15,MATCH(F50,'Terms and Lists'!$K$1:$K$14,0))=1,"C",""),"")</f>
        <v/>
      </c>
      <c r="H50" s="219"/>
      <c r="I50" s="45"/>
    </row>
    <row r="51" spans="1:9" s="1" customFormat="1" ht="15" customHeight="1" x14ac:dyDescent="0.25">
      <c r="A51" s="113"/>
      <c r="B51" s="114" t="str">
        <f>VLOOKUP(F51,'Drug Portfolio Master'!$A:$Y,4,FALSE)</f>
        <v>ATROPINE SULFATE INJECTION, USP 0.4mg/mL 1mL VIAL</v>
      </c>
      <c r="C51" s="115" t="str">
        <f>VLOOKUP(F51,'Drug Portfolio Master'!$A:$Y,5,FALSE)</f>
        <v>0.4mg/mL</v>
      </c>
      <c r="D51" s="114" t="str">
        <f>VLOOKUP(F51,'Drug Portfolio Master'!$A:$Y,6,FALSE)</f>
        <v>1mL</v>
      </c>
      <c r="E51" s="116" t="str">
        <f>VLOOKUP(F51,'Drug Portfolio Master'!$A:$Y,3,FALSE)</f>
        <v>0517-0401-25</v>
      </c>
      <c r="F51" s="199">
        <v>1010120</v>
      </c>
      <c r="G51" t="str">
        <f>IFERROR(IF(INDEX('Terms and Lists'!$M$1:$M$15,MATCH(F51,'Terms and Lists'!$K$1:$K$14,0))=1,"C",""),"")</f>
        <v/>
      </c>
      <c r="H51" s="219"/>
      <c r="I51" s="45"/>
    </row>
    <row r="52" spans="1:9" s="1" customFormat="1" ht="15" customHeight="1" x14ac:dyDescent="0.25">
      <c r="A52" s="113"/>
      <c r="B52" s="114" t="str">
        <f>VLOOKUP(F52,'Drug Portfolio Master'!$A:$Y,4,FALSE)</f>
        <v>ATROPINE SULFATE INJECTION, USP 0.5mg (0.1 mg/mL) SYR</v>
      </c>
      <c r="C52" s="115" t="str">
        <f>VLOOKUP(F52,'Drug Portfolio Master'!$A:$Y,5,FALSE)</f>
        <v>0.5mg (0.1 mg/mL)</v>
      </c>
      <c r="D52" s="114" t="str">
        <f>VLOOKUP(F52,'Drug Portfolio Master'!$A:$Y,6,FALSE)</f>
        <v>5mL</v>
      </c>
      <c r="E52" s="116" t="str">
        <f>VLOOKUP(F52,'Drug Portfolio Master'!$A:$Y,3,FALSE)</f>
        <v>0409-4910-34</v>
      </c>
      <c r="F52" s="199">
        <v>1000090</v>
      </c>
      <c r="G52" t="str">
        <f>IFERROR(IF(INDEX('Terms and Lists'!$M$1:$M$15,MATCH(F52,'Terms and Lists'!$K$1:$K$14,0))=1,"C",""),"")</f>
        <v/>
      </c>
      <c r="H52" s="219"/>
      <c r="I52" s="45"/>
    </row>
    <row r="53" spans="1:9" s="1" customFormat="1" ht="15" customHeight="1" x14ac:dyDescent="0.25">
      <c r="A53" s="113"/>
      <c r="B53" s="114" t="str">
        <f>VLOOKUP(F53,'Drug Portfolio Master'!$A:$Y,4,FALSE)</f>
        <v>ATROPINE SULFATE INJECTION, USP 1mg (0.1mg/mL) SYR</v>
      </c>
      <c r="C53" s="115" t="str">
        <f>VLOOKUP(F53,'Drug Portfolio Master'!$A:$Y,5,FALSE)</f>
        <v>1mg (0.1mg/mL)</v>
      </c>
      <c r="D53" s="114" t="str">
        <f>VLOOKUP(F53,'Drug Portfolio Master'!$A:$Y,6,FALSE)</f>
        <v>10mL</v>
      </c>
      <c r="E53" s="116" t="str">
        <f>VLOOKUP(F53,'Drug Portfolio Master'!$A:$Y,3,FALSE)</f>
        <v>0409-4911-34</v>
      </c>
      <c r="F53" s="199">
        <v>1000080</v>
      </c>
      <c r="G53" t="str">
        <f>IFERROR(IF(INDEX('Terms and Lists'!$M$1:$M$15,MATCH(F53,'Terms and Lists'!$K$1:$K$14,0))=1,"C",""),"")</f>
        <v/>
      </c>
      <c r="H53" s="219"/>
      <c r="I53" s="45"/>
    </row>
    <row r="54" spans="1:9" s="1" customFormat="1" ht="15" customHeight="1" x14ac:dyDescent="0.25">
      <c r="A54" s="113"/>
      <c r="B54" s="114" t="str">
        <f>VLOOKUP(F54,'Drug Portfolio Master'!$A:$Y,4,FALSE)</f>
        <v>ATROPINE SULFATE INJECTION, USP 1mg/10mL (0.1mg/mL) 10mL SYR</v>
      </c>
      <c r="C54" s="115" t="str">
        <f>VLOOKUP(F54,'Drug Portfolio Master'!$A:$Y,5,FALSE)</f>
        <v>0.1mg/mL</v>
      </c>
      <c r="D54" s="114" t="str">
        <f>VLOOKUP(F54,'Drug Portfolio Master'!$A:$Y,6,FALSE)</f>
        <v>10mL</v>
      </c>
      <c r="E54" s="116" t="str">
        <f>VLOOKUP(F54,'Drug Portfolio Master'!$A:$Y,3,FALSE)</f>
        <v>76329-3340-1</v>
      </c>
      <c r="F54" s="199">
        <v>1015780</v>
      </c>
      <c r="G54" t="str">
        <f>IFERROR(IF(INDEX('Terms and Lists'!$M$1:$M$15,MATCH(F54,'Terms and Lists'!$K$1:$K$14,0))=1,"C",""),"")</f>
        <v/>
      </c>
      <c r="H54" s="219"/>
      <c r="I54" s="45"/>
    </row>
    <row r="55" spans="1:9" s="1" customFormat="1" ht="15" customHeight="1" x14ac:dyDescent="0.25">
      <c r="A55" s="113"/>
      <c r="B55" s="114" t="str">
        <f>VLOOKUP(F55,'Drug Portfolio Master'!$A:$Y,4,FALSE)</f>
        <v>ATROPINE SULFATE INJECTION, USP 1mg/mL 1mL VIAL</v>
      </c>
      <c r="C55" s="115" t="str">
        <f>VLOOKUP(F55,'Drug Portfolio Master'!$A:$Y,5,FALSE)</f>
        <v>1mg/mL</v>
      </c>
      <c r="D55" s="114" t="str">
        <f>VLOOKUP(F55,'Drug Portfolio Master'!$A:$Y,6,FALSE)</f>
        <v>1mL</v>
      </c>
      <c r="E55" s="116" t="str">
        <f>VLOOKUP(F55,'Drug Portfolio Master'!$A:$Y,3,FALSE)</f>
        <v>0517-1010-25</v>
      </c>
      <c r="F55" s="199">
        <v>1014570</v>
      </c>
      <c r="G55" t="str">
        <f>IFERROR(IF(INDEX('Terms and Lists'!$M$1:$M$15,MATCH(F55,'Terms and Lists'!$K$1:$K$14,0))=1,"C",""),"")</f>
        <v/>
      </c>
      <c r="H55" s="219"/>
      <c r="I55" s="45"/>
    </row>
    <row r="56" spans="1:9" s="34" customFormat="1" ht="15" customHeight="1" x14ac:dyDescent="0.25">
      <c r="A56" s="113"/>
      <c r="B56" s="114" t="str">
        <f>VLOOKUP(F56,'Drug Portfolio Master'!$A:$Y,4,FALSE)</f>
        <v>ATROPINE SULFATE INJECTION, USP 8mg/20mL (0.4mg/mL) 20mL VIAL</v>
      </c>
      <c r="C56" s="115" t="str">
        <f>VLOOKUP(F56,'Drug Portfolio Master'!$A:$Y,5,FALSE)</f>
        <v>0.4 mg/mL</v>
      </c>
      <c r="D56" s="114" t="str">
        <f>VLOOKUP(F56,'Drug Portfolio Master'!$A:$Y,6,FALSE)</f>
        <v>20mL</v>
      </c>
      <c r="E56" s="116" t="str">
        <f>VLOOKUP(F56,'Drug Portfolio Master'!$A:$Y,3,FALSE)</f>
        <v>0641-6251-10</v>
      </c>
      <c r="F56" s="199">
        <v>1019420</v>
      </c>
      <c r="G56" t="str">
        <f>IFERROR(IF(INDEX('Terms and Lists'!$M$1:$M$15,MATCH(F56,'Terms and Lists'!$K$1:$K$14,0))=1,"C",""),"")</f>
        <v/>
      </c>
      <c r="H56" s="219"/>
      <c r="I56" s="46"/>
    </row>
    <row r="57" spans="1:9" s="1" customFormat="1" ht="15" customHeight="1" x14ac:dyDescent="0.25">
      <c r="A57" s="113"/>
      <c r="B57" s="114" t="str">
        <f>VLOOKUP(F57,'Drug Portfolio Master'!$A:$Y,4,FALSE)</f>
        <v>AUVI-Q(R) EPINEPHRINE INJECTION, USP 0.15mg AUTO INJECTOR</v>
      </c>
      <c r="C57" s="115" t="str">
        <f>VLOOKUP(F57,'Drug Portfolio Master'!$A:$Y,5,FALSE)</f>
        <v>.15mg</v>
      </c>
      <c r="D57" s="114" t="str">
        <f>VLOOKUP(F57,'Drug Portfolio Master'!$A:$Y,6,FALSE)</f>
        <v>0.76mL</v>
      </c>
      <c r="E57" s="116" t="str">
        <f>VLOOKUP(F57,'Drug Portfolio Master'!$A:$Y,3,FALSE)</f>
        <v>60842-022-01</v>
      </c>
      <c r="F57" s="199">
        <v>1009780</v>
      </c>
      <c r="G57" t="str">
        <f>IFERROR(IF(INDEX('Terms and Lists'!$M$1:$M$15,MATCH(F57,'Terms and Lists'!$K$1:$K$14,0))=1,"C",""),"")</f>
        <v/>
      </c>
      <c r="H57" s="219"/>
      <c r="I57" s="45"/>
    </row>
    <row r="58" spans="1:9" s="1" customFormat="1" ht="15" customHeight="1" x14ac:dyDescent="0.25">
      <c r="A58" s="113"/>
      <c r="B58" s="114" t="str">
        <f>VLOOKUP(F58,'Drug Portfolio Master'!$A:$Y,4,FALSE)</f>
        <v>AUVI-Q(R) EPINEPHRINE INJECTION, USP 0.1mg AUTO-INJECTOR</v>
      </c>
      <c r="C58" s="115" t="str">
        <f>VLOOKUP(F58,'Drug Portfolio Master'!$A:$Y,5,FALSE)</f>
        <v>0.1mg</v>
      </c>
      <c r="D58" s="114" t="str">
        <f>VLOOKUP(F58,'Drug Portfolio Master'!$A:$Y,6,FALSE)</f>
        <v>0.76mL</v>
      </c>
      <c r="E58" s="116" t="str">
        <f>VLOOKUP(F58,'Drug Portfolio Master'!$A:$Y,3,FALSE)</f>
        <v>60842-021-01</v>
      </c>
      <c r="F58" s="199">
        <v>1015370</v>
      </c>
      <c r="G58" t="str">
        <f>IFERROR(IF(INDEX('Terms and Lists'!$M$1:$M$15,MATCH(F58,'Terms and Lists'!$K$1:$K$14,0))=1,"C",""),"")</f>
        <v/>
      </c>
      <c r="H58" s="219"/>
      <c r="I58" s="45"/>
    </row>
    <row r="59" spans="1:9" s="154" customFormat="1" ht="15" customHeight="1" x14ac:dyDescent="0.25">
      <c r="A59" s="113"/>
      <c r="B59" s="114" t="str">
        <f>VLOOKUP(F59,'Drug Portfolio Master'!$A:$Y,4,FALSE)</f>
        <v>AUVI-Q(R) EPINEPHRINE INJECTION, USP 0.3mg AUTO INJECTOR</v>
      </c>
      <c r="C59" s="115" t="str">
        <f>VLOOKUP(F59,'Drug Portfolio Master'!$A:$Y,5,FALSE)</f>
        <v>.3mg</v>
      </c>
      <c r="D59" s="114" t="str">
        <f>VLOOKUP(F59,'Drug Portfolio Master'!$A:$Y,6,FALSE)</f>
        <v>0.76mL</v>
      </c>
      <c r="E59" s="116" t="str">
        <f>VLOOKUP(F59,'Drug Portfolio Master'!$A:$Y,3,FALSE)</f>
        <v>60842-023-01</v>
      </c>
      <c r="F59" s="199">
        <v>1009770</v>
      </c>
      <c r="G59" t="str">
        <f>IFERROR(IF(INDEX('Terms and Lists'!$M$1:$M$15,MATCH(F59,'Terms and Lists'!$K$1:$K$14,0))=1,"C",""),"")</f>
        <v/>
      </c>
      <c r="H59" s="219"/>
      <c r="I59" s="153"/>
    </row>
    <row r="60" spans="1:9" s="123" customFormat="1" ht="15" customHeight="1" x14ac:dyDescent="0.25">
      <c r="A60" s="113"/>
      <c r="B60" s="114" t="str">
        <f>VLOOKUP(F60,'Drug Portfolio Master'!$A:$Y,4,FALSE)</f>
        <v>CALCIUM GLUCONATE INJECTION, USP 10% 1,000 mg per 10mL  (100mg/mL) 10mL VIAL</v>
      </c>
      <c r="C60" s="115" t="str">
        <f>VLOOKUP(F60,'Drug Portfolio Master'!$A:$Y,5,FALSE)</f>
        <v>100mg/mL</v>
      </c>
      <c r="D60" s="114" t="str">
        <f>VLOOKUP(F60,'Drug Portfolio Master'!$A:$Y,6,FALSE)</f>
        <v>10mL</v>
      </c>
      <c r="E60" s="116" t="str">
        <f>VLOOKUP(F60,'Drug Portfolio Master'!$A:$Y,3,FALSE)</f>
        <v>63323-360-19</v>
      </c>
      <c r="F60" s="199">
        <v>1009700</v>
      </c>
      <c r="G60" t="str">
        <f>IFERROR(IF(INDEX('Terms and Lists'!$M$1:$M$15,MATCH(F60,'Terms and Lists'!$K$1:$K$14,0))=1,"C",""),"")</f>
        <v/>
      </c>
      <c r="H60" s="219"/>
    </row>
    <row r="61" spans="1:9" s="1" customFormat="1" ht="15" customHeight="1" x14ac:dyDescent="0.25">
      <c r="A61" s="113"/>
      <c r="B61" s="114" t="str">
        <f>VLOOKUP(F61,'Drug Portfolio Master'!$A:$Y,4,FALSE)</f>
        <v>CHLORAPREP® SINGLE SWABSTICK 1.75mL</v>
      </c>
      <c r="C61" s="115" t="str">
        <f>VLOOKUP(F61,'Drug Portfolio Master'!$A:$Y,5,FALSE)</f>
        <v>1.75mL</v>
      </c>
      <c r="D61" s="114" t="str">
        <f>VLOOKUP(F61,'Drug Portfolio Master'!$A:$Y,6,FALSE)</f>
        <v>Swabstick</v>
      </c>
      <c r="E61" s="116" t="str">
        <f>VLOOKUP(F61,'Drug Portfolio Master'!$A:$Y,3,FALSE)</f>
        <v>54365-400-07</v>
      </c>
      <c r="F61" s="199">
        <v>1000810</v>
      </c>
      <c r="G61" t="str">
        <f>IFERROR(IF(INDEX('Terms and Lists'!$M$1:$M$15,MATCH(F61,'Terms and Lists'!$K$1:$K$14,0))=1,"C",""),"")</f>
        <v/>
      </c>
      <c r="H61" s="219"/>
      <c r="I61" s="45"/>
    </row>
    <row r="62" spans="1:9" s="1" customFormat="1" ht="15" customHeight="1" x14ac:dyDescent="0.25">
      <c r="A62" s="113"/>
      <c r="B62" s="114" t="str">
        <f>VLOOKUP(F62,'Drug Portfolio Master'!$A:$Y,4,FALSE)</f>
        <v>DEXAMETHASONE SODIUM PHOSPHATE INJECTION, USP 10mg/mL 1mL VIAL</v>
      </c>
      <c r="C62" s="115" t="str">
        <f>VLOOKUP(F62,'Drug Portfolio Master'!$A:$Y,5,FALSE)</f>
        <v>10mg/mL</v>
      </c>
      <c r="D62" s="114" t="str">
        <f>VLOOKUP(F62,'Drug Portfolio Master'!$A:$Y,6,FALSE)</f>
        <v>2mL</v>
      </c>
      <c r="E62" s="116" t="str">
        <f>VLOOKUP(F62,'Drug Portfolio Master'!$A:$Y,3,FALSE)</f>
        <v>0641-0367-25</v>
      </c>
      <c r="F62" s="199">
        <v>1010160</v>
      </c>
      <c r="G62" t="str">
        <f>IFERROR(IF(INDEX('Terms and Lists'!$M$1:$M$15,MATCH(F62,'Terms and Lists'!$K$1:$K$14,0))=1,"C",""),"")</f>
        <v/>
      </c>
      <c r="H62" s="219"/>
      <c r="I62" s="45"/>
    </row>
    <row r="63" spans="1:9" s="1" customFormat="1" ht="15" customHeight="1" x14ac:dyDescent="0.25">
      <c r="A63" s="113"/>
      <c r="B63" s="114" t="str">
        <f>VLOOKUP(F63,'Drug Portfolio Master'!$A:$Y,4,FALSE)</f>
        <v>DEXAMETHASONE SODIUM PHOSPHATE INJECTION, USP 20mg/5mL (4mg/mL) VIAL</v>
      </c>
      <c r="C63" s="115" t="str">
        <f>VLOOKUP(F63,'Drug Portfolio Master'!$A:$Y,5,FALSE)</f>
        <v>20mg/5mL (4mg/mL)</v>
      </c>
      <c r="D63" s="114" t="str">
        <f>VLOOKUP(F63,'Drug Portfolio Master'!$A:$Y,6,FALSE)</f>
        <v>5mL</v>
      </c>
      <c r="E63" s="116" t="str">
        <f>VLOOKUP(F63,'Drug Portfolio Master'!$A:$Y,3,FALSE)</f>
        <v>0641-6146-25</v>
      </c>
      <c r="F63" s="199">
        <v>1008070</v>
      </c>
      <c r="G63" t="str">
        <f>IFERROR(IF(INDEX('Terms and Lists'!$M$1:$M$15,MATCH(F63,'Terms and Lists'!$K$1:$K$14,0))=1,"C",""),"")</f>
        <v/>
      </c>
      <c r="H63" s="219"/>
      <c r="I63" s="45"/>
    </row>
    <row r="64" spans="1:9" s="1" customFormat="1" ht="15" customHeight="1" x14ac:dyDescent="0.25">
      <c r="A64" s="113"/>
      <c r="B64" s="114" t="str">
        <f>VLOOKUP(F64,'Drug Portfolio Master'!$A:$Y,4,FALSE)</f>
        <v>DIGOXIN INJECTION, USP 500mcg/2mL 0.5/2mL (250mcg/mL) AMP</v>
      </c>
      <c r="C64" s="115" t="str">
        <f>VLOOKUP(F64,'Drug Portfolio Master'!$A:$Y,5,FALSE)</f>
        <v>500mcg/2mL 0.5/2mL (250mcg/mL)</v>
      </c>
      <c r="D64" s="114" t="str">
        <f>VLOOKUP(F64,'Drug Portfolio Master'!$A:$Y,6,FALSE)</f>
        <v>2mL</v>
      </c>
      <c r="E64" s="116" t="str">
        <f>VLOOKUP(F64,'Drug Portfolio Master'!$A:$Y,3,FALSE)</f>
        <v>0641-1410-35</v>
      </c>
      <c r="F64" s="199">
        <v>1000180</v>
      </c>
      <c r="G64" t="str">
        <f>IFERROR(IF(INDEX('Terms and Lists'!$M$1:$M$15,MATCH(F64,'Terms and Lists'!$K$1:$K$14,0))=1,"C",""),"")</f>
        <v/>
      </c>
      <c r="H64" s="219"/>
      <c r="I64" s="45"/>
    </row>
    <row r="65" spans="1:9" s="1" customFormat="1" ht="15" customHeight="1" x14ac:dyDescent="0.25">
      <c r="A65" s="113"/>
      <c r="B65" s="114" t="str">
        <f>VLOOKUP(F65,'Drug Portfolio Master'!$A:$Y,4,FALSE)</f>
        <v>DILTIAZEM HCI FOR INJECTION 100mg/VIAL DILTIAZEM HCl VIAL</v>
      </c>
      <c r="C65" s="115" t="str">
        <f>VLOOKUP(F65,'Drug Portfolio Master'!$A:$Y,5,FALSE)</f>
        <v>100mg/1</v>
      </c>
      <c r="D65" s="114" t="str">
        <f>VLOOKUP(F65,'Drug Portfolio Master'!$A:$Y,6,FALSE)</f>
        <v>15mL</v>
      </c>
      <c r="E65" s="116" t="str">
        <f>VLOOKUP(F65,'Drug Portfolio Master'!$A:$Y,3,FALSE)</f>
        <v>0409-4350-03</v>
      </c>
      <c r="F65" s="199">
        <v>1012770</v>
      </c>
      <c r="G65" t="str">
        <f>IFERROR(IF(INDEX('Terms and Lists'!$M$1:$M$15,MATCH(F65,'Terms and Lists'!$K$1:$K$14,0))=1,"C",""),"")</f>
        <v/>
      </c>
      <c r="H65" s="219"/>
      <c r="I65" s="45"/>
    </row>
    <row r="66" spans="1:9" s="1" customFormat="1" ht="15" customHeight="1" x14ac:dyDescent="0.25">
      <c r="A66" s="113"/>
      <c r="B66" s="114" t="str">
        <f>VLOOKUP(F66,'Drug Portfolio Master'!$A:$Y,4,FALSE)</f>
        <v>DILTIAZEM HCI INJECTION 25mg/5mL (5 mg/mL) 5mL VIAL</v>
      </c>
      <c r="C66" s="115" t="str">
        <f>VLOOKUP(F66,'Drug Portfolio Master'!$A:$Y,5,FALSE)</f>
        <v>25mg/5mL (5 mg/mL</v>
      </c>
      <c r="D66" s="114" t="str">
        <f>VLOOKUP(F66,'Drug Portfolio Master'!$A:$Y,6,FALSE)</f>
        <v>5mL</v>
      </c>
      <c r="E66" s="116" t="str">
        <f>VLOOKUP(F66,'Drug Portfolio Master'!$A:$Y,3,FALSE)</f>
        <v>0641-6013-10</v>
      </c>
      <c r="F66" s="199">
        <v>1010080</v>
      </c>
      <c r="G66" t="str">
        <f>IFERROR(IF(INDEX('Terms and Lists'!$M$1:$M$15,MATCH(F66,'Terms and Lists'!$K$1:$K$14,0))=1,"C",""),"")</f>
        <v/>
      </c>
      <c r="H66" s="219"/>
      <c r="I66" s="45"/>
    </row>
    <row r="67" spans="1:9" s="1" customFormat="1" ht="15" customHeight="1" x14ac:dyDescent="0.25">
      <c r="A67" s="113"/>
      <c r="B67" s="114" t="str">
        <f>VLOOKUP(F67,'Drug Portfolio Master'!$A:$Y,4,FALSE)</f>
        <v>DIPHENHYDRAMINE HCI 25mg CAPSULE (2 PACK)</v>
      </c>
      <c r="C67" s="115" t="str">
        <f>VLOOKUP(F67,'Drug Portfolio Master'!$A:$Y,5,FALSE)</f>
        <v>25mg</v>
      </c>
      <c r="D67" s="114" t="str">
        <f>VLOOKUP(F67,'Drug Portfolio Master'!$A:$Y,6,FALSE)</f>
        <v>1 capsule</v>
      </c>
      <c r="E67" s="116" t="str">
        <f>VLOOKUP(F67,'Drug Portfolio Master'!$A:$Y,3,FALSE)</f>
        <v>0904-5306-61</v>
      </c>
      <c r="F67" s="199">
        <v>1000730</v>
      </c>
      <c r="G67" t="str">
        <f>IFERROR(IF(INDEX('Terms and Lists'!$M$1:$M$15,MATCH(F67,'Terms and Lists'!$K$1:$K$14,0))=1,"C",""),"")</f>
        <v/>
      </c>
      <c r="H67" s="219"/>
      <c r="I67" s="45"/>
    </row>
    <row r="68" spans="1:9" s="1" customFormat="1" ht="15" customHeight="1" x14ac:dyDescent="0.25">
      <c r="A68" s="113"/>
      <c r="B68" s="114" t="str">
        <f>VLOOKUP(F68,'Drug Portfolio Master'!$A:$Y,4,FALSE)</f>
        <v>DIPHENHYDRAMINE HCI INJECTION, USP 50mg/mL 1mL VIAL</v>
      </c>
      <c r="C68" s="115" t="str">
        <f>VLOOKUP(F68,'Drug Portfolio Master'!$A:$Y,5,FALSE)</f>
        <v>50mg/mL</v>
      </c>
      <c r="D68" s="114" t="str">
        <f>VLOOKUP(F68,'Drug Portfolio Master'!$A:$Y,6,FALSE)</f>
        <v>1mL</v>
      </c>
      <c r="E68" s="116" t="str">
        <f>VLOOKUP(F68,'Drug Portfolio Master'!$A:$Y,3,FALSE)</f>
        <v>0641-0376-25</v>
      </c>
      <c r="F68" s="199">
        <v>1000200</v>
      </c>
      <c r="G68" t="str">
        <f>IFERROR(IF(INDEX('Terms and Lists'!$M$1:$M$15,MATCH(F68,'Terms and Lists'!$K$1:$K$14,0))=1,"C",""),"")</f>
        <v/>
      </c>
      <c r="H68" s="219"/>
      <c r="I68" s="45"/>
    </row>
    <row r="69" spans="1:9" s="1" customFormat="1" ht="15" customHeight="1" x14ac:dyDescent="0.25">
      <c r="A69" s="113"/>
      <c r="B69" s="114" t="str">
        <f>VLOOKUP(F69,'Drug Portfolio Master'!$A:$Y,4,FALSE)</f>
        <v>DOBUTAMINE HYDROCHLORIDE IN 5% DEXTROSE INJECTION, 250mg PER 250mL (1,000 mcg/mL) 250mL BAG</v>
      </c>
      <c r="C69" s="115" t="str">
        <f>VLOOKUP(F69,'Drug Portfolio Master'!$A:$Y,5,FALSE)</f>
        <v>1,000mcg/mL</v>
      </c>
      <c r="D69" s="114" t="str">
        <f>VLOOKUP(F69,'Drug Portfolio Master'!$A:$Y,6,FALSE)</f>
        <v>250mL</v>
      </c>
      <c r="E69" s="116" t="str">
        <f>VLOOKUP(F69,'Drug Portfolio Master'!$A:$Y,3,FALSE)</f>
        <v>0338-1073-02</v>
      </c>
      <c r="F69" s="199">
        <v>1016380</v>
      </c>
      <c r="G69" t="str">
        <f>IFERROR(IF(INDEX('Terms and Lists'!$M$1:$M$15,MATCH(F69,'Terms and Lists'!$K$1:$K$14,0))=1,"C",""),"")</f>
        <v/>
      </c>
      <c r="H69" s="219"/>
      <c r="I69" s="45"/>
    </row>
    <row r="70" spans="1:9" s="1" customFormat="1" ht="15" customHeight="1" x14ac:dyDescent="0.25">
      <c r="A70" s="113"/>
      <c r="B70" s="114" t="str">
        <f>VLOOKUP(F70,'Drug Portfolio Master'!$A:$Y,4,FALSE)</f>
        <v>DOBUTAMINE IN 5% DEXTROSE INJECTION, USP 500mg 250mL BAG</v>
      </c>
      <c r="C70" s="115" t="str">
        <f>VLOOKUP(F70,'Drug Portfolio Master'!$A:$Y,5,FALSE)</f>
        <v>2,000mcg/mL</v>
      </c>
      <c r="D70" s="114" t="str">
        <f>VLOOKUP(F70,'Drug Portfolio Master'!$A:$Y,6,FALSE)</f>
        <v>250mL</v>
      </c>
      <c r="E70" s="116" t="str">
        <f>VLOOKUP(F70,'Drug Portfolio Master'!$A:$Y,3,FALSE)</f>
        <v>0409-2347-32</v>
      </c>
      <c r="F70" s="199">
        <v>1010010</v>
      </c>
      <c r="G70" t="str">
        <f>IFERROR(IF(INDEX('Terms and Lists'!$M$1:$M$15,MATCH(F70,'Terms and Lists'!$K$1:$K$14,0))=1,"C",""),"")</f>
        <v/>
      </c>
      <c r="H70" s="219"/>
      <c r="I70" s="45"/>
    </row>
    <row r="71" spans="1:9" s="1" customFormat="1" ht="15" customHeight="1" x14ac:dyDescent="0.25">
      <c r="A71" s="113"/>
      <c r="B71" s="114" t="str">
        <f>VLOOKUP(F71,'Drug Portfolio Master'!$A:$Y,4,FALSE)</f>
        <v>DOBUTAMINE INJECTION, USP 250mg PER 20mL VIAL</v>
      </c>
      <c r="C71" s="115" t="str">
        <f>VLOOKUP(F71,'Drug Portfolio Master'!$A:$Y,5,FALSE)</f>
        <v>250mg PER 20mL</v>
      </c>
      <c r="D71" s="114" t="str">
        <f>VLOOKUP(F71,'Drug Portfolio Master'!$A:$Y,6,FALSE)</f>
        <v>20mL</v>
      </c>
      <c r="E71" s="116" t="str">
        <f>VLOOKUP(F71,'Drug Portfolio Master'!$A:$Y,3,FALSE)</f>
        <v>0409-2344-02</v>
      </c>
      <c r="F71" s="199">
        <v>1010100</v>
      </c>
      <c r="G71" t="str">
        <f>IFERROR(IF(INDEX('Terms and Lists'!$M$1:$M$15,MATCH(F71,'Terms and Lists'!$K$1:$K$14,0))=1,"C",""),"")</f>
        <v/>
      </c>
      <c r="H71" s="219"/>
      <c r="I71" s="45"/>
    </row>
    <row r="72" spans="1:9" s="154" customFormat="1" ht="15" customHeight="1" x14ac:dyDescent="0.25">
      <c r="A72" s="113"/>
      <c r="B72" s="114" t="str">
        <f>VLOOKUP(F72,'Drug Portfolio Master'!$A:$Y,4,FALSE)</f>
        <v>DOPAMINE HCI IN 5% DEXTROSE INJECTION, USP 800mg/500mL (1,600mcg/mL) 500mL BAG</v>
      </c>
      <c r="C72" s="115" t="str">
        <f>VLOOKUP(F72,'Drug Portfolio Master'!$A:$Y,5,FALSE)</f>
        <v>1600mcg/mL</v>
      </c>
      <c r="D72" s="114" t="str">
        <f>VLOOKUP(F72,'Drug Portfolio Master'!$A:$Y,6,FALSE)</f>
        <v>500mL</v>
      </c>
      <c r="E72" s="116" t="str">
        <f>VLOOKUP(F72,'Drug Portfolio Master'!$A:$Y,3,FALSE)</f>
        <v>0409-7809-24</v>
      </c>
      <c r="F72" s="199">
        <v>1012780</v>
      </c>
      <c r="G72" t="str">
        <f>IFERROR(IF(INDEX('Terms and Lists'!$M$1:$M$15,MATCH(F72,'Terms and Lists'!$K$1:$K$14,0))=1,"C",""),"")</f>
        <v/>
      </c>
      <c r="H72" s="219"/>
      <c r="I72" s="153"/>
    </row>
    <row r="73" spans="1:9" s="1" customFormat="1" ht="15" customHeight="1" x14ac:dyDescent="0.25">
      <c r="A73" s="113"/>
      <c r="B73" s="114" t="str">
        <f>VLOOKUP(F73,'Drug Portfolio Master'!$A:$Y,4,FALSE)</f>
        <v>DOPAMINE HYDROCHLORIDE IN 5% DEXTROSE INJECTION, USP 400mg 250mL BAG</v>
      </c>
      <c r="C73" s="115" t="str">
        <f>VLOOKUP(F73,'Drug Portfolio Master'!$A:$Y,5,FALSE)</f>
        <v>400mg</v>
      </c>
      <c r="D73" s="114" t="str">
        <f>VLOOKUP(F73,'Drug Portfolio Master'!$A:$Y,6,FALSE)</f>
        <v>250mL</v>
      </c>
      <c r="E73" s="116" t="str">
        <f>VLOOKUP(F73,'Drug Portfolio Master'!$A:$Y,3,FALSE)</f>
        <v>0409-7809-22</v>
      </c>
      <c r="F73" s="199">
        <v>1009740</v>
      </c>
      <c r="G73" t="str">
        <f>IFERROR(IF(INDEX('Terms and Lists'!$M$1:$M$15,MATCH(F73,'Terms and Lists'!$K$1:$K$14,0))=1,"C",""),"")</f>
        <v/>
      </c>
      <c r="H73" s="219"/>
      <c r="I73" s="45"/>
    </row>
    <row r="74" spans="1:9" s="1" customFormat="1" ht="15" customHeight="1" x14ac:dyDescent="0.25">
      <c r="A74" s="113"/>
      <c r="B74" s="114" t="str">
        <f>VLOOKUP(F74,'Drug Portfolio Master'!$A:$Y,4,FALSE)</f>
        <v>DOPAMINE HYDROCHLORIDE INJECTION, USP 200mg/5mL (40mg/mL) 5mL VIAL</v>
      </c>
      <c r="C74" s="115" t="str">
        <f>VLOOKUP(F74,'Drug Portfolio Master'!$A:$Y,5,FALSE)</f>
        <v>40mg/mL</v>
      </c>
      <c r="D74" s="114" t="str">
        <f>VLOOKUP(F74,'Drug Portfolio Master'!$A:$Y,6,FALSE)</f>
        <v>5mL</v>
      </c>
      <c r="E74" s="116" t="str">
        <f>VLOOKUP(F74,'Drug Portfolio Master'!$A:$Y,3,FALSE)</f>
        <v>0143-9252-25</v>
      </c>
      <c r="F74" s="199">
        <v>1013480</v>
      </c>
      <c r="G74" t="str">
        <f>IFERROR(IF(INDEX('Terms and Lists'!$M$1:$M$15,MATCH(F74,'Terms and Lists'!$K$1:$K$14,0))=1,"C",""),"")</f>
        <v/>
      </c>
      <c r="H74" s="219"/>
      <c r="I74" s="45"/>
    </row>
    <row r="75" spans="1:9" s="1" customFormat="1" ht="15" customHeight="1" x14ac:dyDescent="0.25">
      <c r="A75" s="113"/>
      <c r="B75" s="114" t="str">
        <f>VLOOKUP(F75,'Drug Portfolio Master'!$A:$Y,4,FALSE)</f>
        <v>DOPAMINE HYDROCHLORIDE INJECTION, USP 400mg/10mL (40mg/mL) 10mL VIAL</v>
      </c>
      <c r="C75" s="115" t="str">
        <f>VLOOKUP(F75,'Drug Portfolio Master'!$A:$Y,5,FALSE)</f>
        <v>40mg/mL</v>
      </c>
      <c r="D75" s="114" t="str">
        <f>VLOOKUP(F75,'Drug Portfolio Master'!$A:$Y,6,FALSE)</f>
        <v>10mL</v>
      </c>
      <c r="E75" s="116" t="str">
        <f>VLOOKUP(F75,'Drug Portfolio Master'!$A:$Y,3,FALSE)</f>
        <v>0143-9254-25</v>
      </c>
      <c r="F75" s="199">
        <v>1013490</v>
      </c>
      <c r="G75" t="str">
        <f>IFERROR(IF(INDEX('Terms and Lists'!$M$1:$M$15,MATCH(F75,'Terms and Lists'!$K$1:$K$14,0))=1,"C",""),"")</f>
        <v/>
      </c>
      <c r="H75" s="219"/>
      <c r="I75" s="45"/>
    </row>
    <row r="76" spans="1:9" s="1" customFormat="1" ht="15" customHeight="1" x14ac:dyDescent="0.25">
      <c r="A76" s="113"/>
      <c r="B76" s="114" t="str">
        <f>VLOOKUP(F76,'Drug Portfolio Master'!$A:$Y,4,FALSE)</f>
        <v>DOXY 100™ DOXYCYCLINE FOR INJECTION, USP 100mg per VIAL 20mL VIAL</v>
      </c>
      <c r="C76" s="115" t="str">
        <f>VLOOKUP(F76,'Drug Portfolio Master'!$A:$Y,5,FALSE)</f>
        <v>100mg</v>
      </c>
      <c r="D76" s="114" t="str">
        <f>VLOOKUP(F76,'Drug Portfolio Master'!$A:$Y,6,FALSE)</f>
        <v>20mL</v>
      </c>
      <c r="E76" s="116" t="str">
        <f>VLOOKUP(F76,'Drug Portfolio Master'!$A:$Y,3,FALSE)</f>
        <v>63323-130-11</v>
      </c>
      <c r="F76" s="199">
        <v>1011980</v>
      </c>
      <c r="G76" t="str">
        <f>IFERROR(IF(INDEX('Terms and Lists'!$M$1:$M$15,MATCH(F76,'Terms and Lists'!$K$1:$K$14,0))=1,"C",""),"")</f>
        <v/>
      </c>
      <c r="H76" s="219"/>
      <c r="I76" s="45"/>
    </row>
    <row r="77" spans="1:9" s="1" customFormat="1" ht="15" customHeight="1" x14ac:dyDescent="0.25">
      <c r="A77" s="113"/>
      <c r="B77" s="114" t="str">
        <f>VLOOKUP(F77,'Drug Portfolio Master'!$A:$Y,4,FALSE)</f>
        <v>ENALAPRILAT INJECTION 1.25mg/mL 1mL VIAL</v>
      </c>
      <c r="C77" s="115" t="str">
        <f>VLOOKUP(F77,'Drug Portfolio Master'!$A:$Y,5,FALSE)</f>
        <v>1.25mg/mL</v>
      </c>
      <c r="D77" s="114" t="str">
        <f>VLOOKUP(F77,'Drug Portfolio Master'!$A:$Y,6,FALSE)</f>
        <v>1mL</v>
      </c>
      <c r="E77" s="116" t="str">
        <f>VLOOKUP(F77,'Drug Portfolio Master'!$A:$Y,3,FALSE)</f>
        <v>0143-9787-10</v>
      </c>
      <c r="F77" s="199">
        <v>1012970</v>
      </c>
      <c r="G77" t="str">
        <f>IFERROR(IF(INDEX('Terms and Lists'!$M$1:$M$15,MATCH(F77,'Terms and Lists'!$K$1:$K$14,0))=1,"C",""),"")</f>
        <v/>
      </c>
      <c r="H77" s="219"/>
      <c r="I77" s="45"/>
    </row>
    <row r="78" spans="1:9" s="1" customFormat="1" ht="15" customHeight="1" x14ac:dyDescent="0.25">
      <c r="A78" s="113"/>
      <c r="B78" s="114" t="str">
        <f>VLOOKUP(F78,'Drug Portfolio Master'!$A:$Y,4,FALSE)</f>
        <v>EPHEDRINE SULFATE INJECTIONS, USP 50 mg/mL 1mL VIAL</v>
      </c>
      <c r="C78" s="115" t="str">
        <f>VLOOKUP(F78,'Drug Portfolio Master'!$A:$Y,5,FALSE)</f>
        <v>50 mg/mL</v>
      </c>
      <c r="D78" s="114" t="str">
        <f>VLOOKUP(F78,'Drug Portfolio Master'!$A:$Y,6,FALSE)</f>
        <v>1mL</v>
      </c>
      <c r="E78" s="116" t="str">
        <f>VLOOKUP(F78,'Drug Portfolio Master'!$A:$Y,3,FALSE)</f>
        <v>42023-216-25</v>
      </c>
      <c r="F78" s="199">
        <v>1009960</v>
      </c>
      <c r="G78" t="str">
        <f>IFERROR(IF(INDEX('Terms and Lists'!$M$1:$M$15,MATCH(F78,'Terms and Lists'!$K$1:$K$14,0))=1,"C",""),"")</f>
        <v/>
      </c>
      <c r="H78" s="219"/>
      <c r="I78" s="45"/>
    </row>
    <row r="79" spans="1:9" s="1" customFormat="1" ht="15" customHeight="1" x14ac:dyDescent="0.25">
      <c r="A79" s="113"/>
      <c r="B79" s="114" t="str">
        <f>VLOOKUP(F79,'Drug Portfolio Master'!$A:$Y,4,FALSE)</f>
        <v>EPINEPHRINE INJECTION, USP 1mg/10mL (0.1mg/mL) 10mL SYR</v>
      </c>
      <c r="C79" s="115" t="str">
        <f>VLOOKUP(F79,'Drug Portfolio Master'!$A:$Y,5,FALSE)</f>
        <v>0.1mg/mL</v>
      </c>
      <c r="D79" s="114" t="str">
        <f>VLOOKUP(F79,'Drug Portfolio Master'!$A:$Y,6,FALSE)</f>
        <v>10mL</v>
      </c>
      <c r="E79" s="116" t="str">
        <f>VLOOKUP(F79,'Drug Portfolio Master'!$A:$Y,3,FALSE)</f>
        <v>0409-4933-01</v>
      </c>
      <c r="F79" s="199">
        <v>1015700</v>
      </c>
      <c r="G79" t="str">
        <f>IFERROR(IF(INDEX('Terms and Lists'!$M$1:$M$15,MATCH(F79,'Terms and Lists'!$K$1:$K$14,0))=1,"C",""),"")</f>
        <v/>
      </c>
      <c r="H79" s="219"/>
      <c r="I79" s="45"/>
    </row>
    <row r="80" spans="1:9" s="1" customFormat="1" ht="15" customHeight="1" x14ac:dyDescent="0.25">
      <c r="A80" s="113"/>
      <c r="B80" s="114" t="str">
        <f>VLOOKUP(F80,'Drug Portfolio Master'!$A:$Y,4,FALSE)</f>
        <v>ESMOLOL HYDROCHLORIDE INJECTION 100mg per 10mL (10mg/mL) 10mL VIAL</v>
      </c>
      <c r="C80" s="115" t="str">
        <f>VLOOKUP(F80,'Drug Portfolio Master'!$A:$Y,5,FALSE)</f>
        <v>10mg/mL</v>
      </c>
      <c r="D80" s="114" t="str">
        <f>VLOOKUP(F80,'Drug Portfolio Master'!$A:$Y,6,FALSE)</f>
        <v>10mL</v>
      </c>
      <c r="E80" s="116" t="str">
        <f>VLOOKUP(F80,'Drug Portfolio Master'!$A:$Y,3,FALSE)</f>
        <v>55150-194-10</v>
      </c>
      <c r="F80" s="199">
        <v>1012640</v>
      </c>
      <c r="G80" t="str">
        <f>IFERROR(IF(INDEX('Terms and Lists'!$M$1:$M$15,MATCH(F80,'Terms and Lists'!$K$1:$K$14,0))=1,"C",""),"")</f>
        <v/>
      </c>
      <c r="H80" s="219"/>
      <c r="I80" s="45"/>
    </row>
    <row r="81" spans="1:9" s="1" customFormat="1" ht="15" customHeight="1" x14ac:dyDescent="0.25">
      <c r="A81" s="113"/>
      <c r="B81" s="114" t="str">
        <f>VLOOKUP(F81,'Drug Portfolio Master'!$A:$Y,4,FALSE)</f>
        <v>ETOMIDATE INJECTION, USP 40mg PER 20mL (2mg/mL) 20mL VIAL</v>
      </c>
      <c r="C81" s="115" t="str">
        <f>VLOOKUP(F81,'Drug Portfolio Master'!$A:$Y,5,FALSE)</f>
        <v>2mg/mL</v>
      </c>
      <c r="D81" s="114" t="str">
        <f>VLOOKUP(F81,'Drug Portfolio Master'!$A:$Y,6,FALSE)</f>
        <v>20mL</v>
      </c>
      <c r="E81" s="116" t="str">
        <f>VLOOKUP(F81,'Drug Portfolio Master'!$A:$Y,3,FALSE)</f>
        <v>55150-222-20</v>
      </c>
      <c r="F81" s="199">
        <v>1016160</v>
      </c>
      <c r="G81" t="str">
        <f>IFERROR(IF(INDEX('Terms and Lists'!$M$1:$M$15,MATCH(F81,'Terms and Lists'!$K$1:$K$14,0))=1,"C",""),"")</f>
        <v/>
      </c>
      <c r="H81" s="219"/>
      <c r="I81" s="45"/>
    </row>
    <row r="82" spans="1:9" s="1" customFormat="1" ht="15" customHeight="1" x14ac:dyDescent="0.25">
      <c r="A82" s="113"/>
      <c r="B82" s="114" t="str">
        <f>VLOOKUP(F82,'Drug Portfolio Master'!$A:$Y,4,FALSE)</f>
        <v>EXTRA STRENGTH APAP ACETAMINOPHEN 500mg 2 TABLET (2PACK)</v>
      </c>
      <c r="C82" s="115" t="str">
        <f>VLOOKUP(F82,'Drug Portfolio Master'!$A:$Y,5,FALSE)</f>
        <v>500mg</v>
      </c>
      <c r="D82" s="114" t="str">
        <f>VLOOKUP(F82,'Drug Portfolio Master'!$A:$Y,6,FALSE)</f>
        <v>2 tablets</v>
      </c>
      <c r="E82" s="116" t="str">
        <f>VLOOKUP(F82,'Drug Portfolio Master'!$A:$Y,3,FALSE)</f>
        <v>47682-175-13</v>
      </c>
      <c r="F82" s="199">
        <v>1000760</v>
      </c>
      <c r="G82" t="str">
        <f>IFERROR(IF(INDEX('Terms and Lists'!$M$1:$M$15,MATCH(F82,'Terms and Lists'!$K$1:$K$14,0))=1,"C",""),"")</f>
        <v/>
      </c>
      <c r="H82" s="219"/>
      <c r="I82" s="45"/>
    </row>
    <row r="83" spans="1:9" s="1" customFormat="1" ht="15" customHeight="1" x14ac:dyDescent="0.25">
      <c r="A83" s="113"/>
      <c r="B83" s="114" t="str">
        <f>VLOOKUP(F83,'Drug Portfolio Master'!$A:$Y,4,FALSE)</f>
        <v>FAMOTIDINE INJECTION, USP 20 mg/2mL 2mL VIAL</v>
      </c>
      <c r="C83" s="115" t="str">
        <f>VLOOKUP(F83,'Drug Portfolio Master'!$A:$Y,5,FALSE)</f>
        <v>10mg/mL</v>
      </c>
      <c r="D83" s="114" t="str">
        <f>VLOOKUP(F83,'Drug Portfolio Master'!$A:$Y,6,FALSE)</f>
        <v>2mL</v>
      </c>
      <c r="E83" s="116" t="str">
        <f>VLOOKUP(F83,'Drug Portfolio Master'!$A:$Y,3,FALSE)</f>
        <v>63323-739-12</v>
      </c>
      <c r="F83" s="199">
        <v>1012230</v>
      </c>
      <c r="G83" t="str">
        <f>IFERROR(IF(INDEX('Terms and Lists'!$M$1:$M$15,MATCH(F83,'Terms and Lists'!$K$1:$K$14,0))=1,"C",""),"")</f>
        <v>C</v>
      </c>
      <c r="H83" s="219"/>
      <c r="I83" s="45"/>
    </row>
    <row r="84" spans="1:9" s="1" customFormat="1" ht="15" customHeight="1" x14ac:dyDescent="0.25">
      <c r="A84" s="113"/>
      <c r="B84" s="114" t="str">
        <f>VLOOKUP(F84,'Drug Portfolio Master'!$A:$Y,4,FALSE)</f>
        <v>FLUMAZENIL INJECTION, USP 0.5mg/5mL (0.1mg/mL) VIAL</v>
      </c>
      <c r="C84" s="115" t="str">
        <f>VLOOKUP(F84,'Drug Portfolio Master'!$A:$Y,5,FALSE)</f>
        <v>0.5mg/5mL (0.1mg/mL)</v>
      </c>
      <c r="D84" s="114" t="str">
        <f>VLOOKUP(F84,'Drug Portfolio Master'!$A:$Y,6,FALSE)</f>
        <v>5mL</v>
      </c>
      <c r="E84" s="116" t="str">
        <f>VLOOKUP(F84,'Drug Portfolio Master'!$A:$Y,3,FALSE)</f>
        <v>0143-9784-10</v>
      </c>
      <c r="F84" s="199">
        <v>1000570</v>
      </c>
      <c r="G84" t="str">
        <f>IFERROR(IF(INDEX('Terms and Lists'!$M$1:$M$15,MATCH(F84,'Terms and Lists'!$K$1:$K$14,0))=1,"C",""),"")</f>
        <v/>
      </c>
      <c r="H84" s="219"/>
      <c r="I84" s="45"/>
    </row>
    <row r="85" spans="1:9" s="1" customFormat="1" ht="15" customHeight="1" x14ac:dyDescent="0.25">
      <c r="A85" s="113"/>
      <c r="B85" s="114" t="str">
        <f>VLOOKUP(F85,'Drug Portfolio Master'!$A:$Y,4,FALSE)</f>
        <v>FLUMAZENIL INJECTION, USP 1mg/10mL (0.1 mg/mL) VIAL</v>
      </c>
      <c r="C85" s="115" t="str">
        <f>VLOOKUP(F85,'Drug Portfolio Master'!$A:$Y,5,FALSE)</f>
        <v>1mg/10mL (0.1 mg/mL)</v>
      </c>
      <c r="D85" s="114" t="str">
        <f>VLOOKUP(F85,'Drug Portfolio Master'!$A:$Y,6,FALSE)</f>
        <v>10mL</v>
      </c>
      <c r="E85" s="116" t="str">
        <f>VLOOKUP(F85,'Drug Portfolio Master'!$A:$Y,3,FALSE)</f>
        <v>0143-9783-10</v>
      </c>
      <c r="F85" s="199">
        <v>1000560</v>
      </c>
      <c r="G85" t="str">
        <f>IFERROR(IF(INDEX('Terms and Lists'!$M$1:$M$15,MATCH(F85,'Terms and Lists'!$K$1:$K$14,0))=1,"C",""),"")</f>
        <v/>
      </c>
      <c r="H85" s="219"/>
      <c r="I85" s="45"/>
    </row>
    <row r="86" spans="1:9" s="1" customFormat="1" ht="15" customHeight="1" x14ac:dyDescent="0.25">
      <c r="A86" s="113"/>
      <c r="B86" s="114" t="str">
        <f>VLOOKUP(F86,'Drug Portfolio Master'!$A:$Y,4,FALSE)</f>
        <v>FUROSEMIDE INJ., USP 20mg/2mL (10mg/mL) VIAL</v>
      </c>
      <c r="C86" s="115" t="str">
        <f>VLOOKUP(F86,'Drug Portfolio Master'!$A:$Y,5,FALSE)</f>
        <v>20mg/2mL (10mg/mL)</v>
      </c>
      <c r="D86" s="114" t="str">
        <f>VLOOKUP(F86,'Drug Portfolio Master'!$A:$Y,6,FALSE)</f>
        <v>2mL</v>
      </c>
      <c r="E86" s="116" t="str">
        <f>VLOOKUP(F86,'Drug Portfolio Master'!$A:$Y,3,FALSE)</f>
        <v>0409-6102-02</v>
      </c>
      <c r="F86" s="199">
        <v>1000310</v>
      </c>
      <c r="G86" t="str">
        <f>IFERROR(IF(INDEX('Terms and Lists'!$M$1:$M$15,MATCH(F86,'Terms and Lists'!$K$1:$K$14,0))=1,"C",""),"")</f>
        <v/>
      </c>
      <c r="H86" s="219"/>
      <c r="I86" s="45"/>
    </row>
    <row r="87" spans="1:9" s="1" customFormat="1" ht="15" customHeight="1" x14ac:dyDescent="0.25">
      <c r="A87" s="113"/>
      <c r="B87" s="114" t="str">
        <f>VLOOKUP(F87,'Drug Portfolio Master'!$A:$Y,4,FALSE)</f>
        <v>FUROSEMIDE INJECTION, USP 100mg PER 10mL (10mg PER mL) 10mL VIAL</v>
      </c>
      <c r="C87" s="115" t="str">
        <f>VLOOKUP(F87,'Drug Portfolio Master'!$A:$Y,5,FALSE)</f>
        <v>10mg/mL</v>
      </c>
      <c r="D87" s="114" t="str">
        <f>VLOOKUP(F87,'Drug Portfolio Master'!$A:$Y,6,FALSE)</f>
        <v>10mL</v>
      </c>
      <c r="E87" s="116" t="str">
        <f>VLOOKUP(F87,'Drug Portfolio Master'!$A:$Y,3,FALSE)</f>
        <v>63323-280-10</v>
      </c>
      <c r="F87" s="199">
        <v>1016570</v>
      </c>
      <c r="G87" t="str">
        <f>IFERROR(IF(INDEX('Terms and Lists'!$M$1:$M$15,MATCH(F87,'Terms and Lists'!$K$1:$K$14,0))=1,"C",""),"")</f>
        <v/>
      </c>
      <c r="H87" s="219"/>
      <c r="I87" s="45"/>
    </row>
    <row r="88" spans="1:9" s="1" customFormat="1" ht="15" customHeight="1" x14ac:dyDescent="0.25">
      <c r="A88" s="113"/>
      <c r="B88" s="114" t="str">
        <f>VLOOKUP(F88,'Drug Portfolio Master'!$A:$Y,4,FALSE)</f>
        <v>FUROSEMIDE INJECTION, USP 100mg/10mL (10mg/mL) 10mL VIAL</v>
      </c>
      <c r="C88" s="115" t="str">
        <f>VLOOKUP(F88,'Drug Portfolio Master'!$A:$Y,5,FALSE)</f>
        <v>100mg (10mg/mL)</v>
      </c>
      <c r="D88" s="114" t="str">
        <f>VLOOKUP(F88,'Drug Portfolio Master'!$A:$Y,6,FALSE)</f>
        <v>10mL</v>
      </c>
      <c r="E88" s="116" t="str">
        <f>VLOOKUP(F88,'Drug Portfolio Master'!$A:$Y,3,FALSE)</f>
        <v>0409-6102-10</v>
      </c>
      <c r="F88" s="199">
        <v>1000300</v>
      </c>
      <c r="G88" t="str">
        <f>IFERROR(IF(INDEX('Terms and Lists'!$M$1:$M$15,MATCH(F88,'Terms and Lists'!$K$1:$K$14,0))=1,"C",""),"")</f>
        <v/>
      </c>
      <c r="H88" s="219"/>
      <c r="I88" s="45"/>
    </row>
    <row r="89" spans="1:9" s="1" customFormat="1" ht="15" customHeight="1" x14ac:dyDescent="0.25">
      <c r="A89" s="113"/>
      <c r="B89" s="114" t="str">
        <f>VLOOKUP(F89,'Drug Portfolio Master'!$A:$Y,4,FALSE)</f>
        <v>FUROSEMIDE INJECTION, USP 40mg PER 4mL (10mg PER mL) 4mL VIAL</v>
      </c>
      <c r="C89" s="115" t="str">
        <f>VLOOKUP(F89,'Drug Portfolio Master'!$A:$Y,5,FALSE)</f>
        <v>10mg/mL</v>
      </c>
      <c r="D89" s="114" t="str">
        <f>VLOOKUP(F89,'Drug Portfolio Master'!$A:$Y,6,FALSE)</f>
        <v>4mL</v>
      </c>
      <c r="E89" s="116" t="str">
        <f>VLOOKUP(F89,'Drug Portfolio Master'!$A:$Y,3,FALSE)</f>
        <v>63323-280-04</v>
      </c>
      <c r="F89" s="199">
        <v>1016590</v>
      </c>
      <c r="G89" t="str">
        <f>IFERROR(IF(INDEX('Terms and Lists'!$M$1:$M$15,MATCH(F89,'Terms and Lists'!$K$1:$K$14,0))=1,"C",""),"")</f>
        <v/>
      </c>
      <c r="H89" s="219"/>
      <c r="I89" s="45"/>
    </row>
    <row r="90" spans="1:9" s="1" customFormat="1" ht="15" customHeight="1" x14ac:dyDescent="0.25">
      <c r="A90" s="113"/>
      <c r="B90" s="114" t="str">
        <f>VLOOKUP(F90,'Drug Portfolio Master'!$A:$Y,4,FALSE)</f>
        <v>FUROSEMIDE INJECTION, USP 40mg/4mL (10 mg/mL) 4mL VIAL</v>
      </c>
      <c r="C90" s="115" t="str">
        <f>VLOOKUP(F90,'Drug Portfolio Master'!$A:$Y,5,FALSE)</f>
        <v>10mg/mL</v>
      </c>
      <c r="D90" s="114" t="str">
        <f>VLOOKUP(F90,'Drug Portfolio Master'!$A:$Y,6,FALSE)</f>
        <v>4mL</v>
      </c>
      <c r="E90" s="116" t="str">
        <f>VLOOKUP(F90,'Drug Portfolio Master'!$A:$Y,3,FALSE)</f>
        <v>0409-6102-04</v>
      </c>
      <c r="F90" s="199">
        <v>1010090</v>
      </c>
      <c r="G90" t="str">
        <f>IFERROR(IF(INDEX('Terms and Lists'!$M$1:$M$15,MATCH(F90,'Terms and Lists'!$K$1:$K$14,0))=1,"C",""),"")</f>
        <v/>
      </c>
      <c r="H90" s="219"/>
      <c r="I90" s="45"/>
    </row>
    <row r="91" spans="1:9" s="1" customFormat="1" ht="15" customHeight="1" x14ac:dyDescent="0.25">
      <c r="A91" s="113"/>
      <c r="B91" s="114" t="str">
        <f>VLOOKUP(F91,'Drug Portfolio Master'!$A:$Y,4,FALSE)</f>
        <v>GLUTOSE15(TM) 15g</v>
      </c>
      <c r="C91" s="115">
        <f>VLOOKUP(F91,'Drug Portfolio Master'!$A:$Y,5,FALSE)</f>
        <v>0</v>
      </c>
      <c r="D91" s="114" t="str">
        <f>VLOOKUP(F91,'Drug Portfolio Master'!$A:$Y,6,FALSE)</f>
        <v>15g</v>
      </c>
      <c r="E91" s="116" t="str">
        <f>VLOOKUP(F91,'Drug Portfolio Master'!$A:$Y,3,FALSE)</f>
        <v>00574-0069-30</v>
      </c>
      <c r="F91" s="199">
        <v>1011420</v>
      </c>
      <c r="G91" t="str">
        <f>IFERROR(IF(INDEX('Terms and Lists'!$M$1:$M$15,MATCH(F91,'Terms and Lists'!$K$1:$K$14,0))=1,"C",""),"")</f>
        <v/>
      </c>
      <c r="H91" s="219"/>
      <c r="I91" s="45"/>
    </row>
    <row r="92" spans="1:9" s="1" customFormat="1" ht="15" customHeight="1" x14ac:dyDescent="0.25">
      <c r="A92" s="113"/>
      <c r="B92" s="114" t="str">
        <f>VLOOKUP(F92,'Drug Portfolio Master'!$A:$Y,4,FALSE)</f>
        <v>GLYCOPYRROLATE INJECTION, USP 0.2mg/mL CONTAINS BENZYL ALCOHOL 1mL VIAL</v>
      </c>
      <c r="C92" s="115" t="str">
        <f>VLOOKUP(F92,'Drug Portfolio Master'!$A:$Y,5,FALSE)</f>
        <v>0.2mg/mL</v>
      </c>
      <c r="D92" s="114" t="str">
        <f>VLOOKUP(F92,'Drug Portfolio Master'!$A:$Y,6,FALSE)</f>
        <v>1mL</v>
      </c>
      <c r="E92" s="116" t="str">
        <f>VLOOKUP(F92,'Drug Portfolio Master'!$A:$Y,3,FALSE)</f>
        <v>0143-9682-25</v>
      </c>
      <c r="F92" s="199">
        <v>1013070</v>
      </c>
      <c r="G92" t="str">
        <f>IFERROR(IF(INDEX('Terms and Lists'!$M$1:$M$15,MATCH(F92,'Terms and Lists'!$K$1:$K$14,0))=1,"C",""),"")</f>
        <v/>
      </c>
      <c r="H92" s="219"/>
      <c r="I92" s="45"/>
    </row>
    <row r="93" spans="1:9" s="1" customFormat="1" ht="15" customHeight="1" x14ac:dyDescent="0.25">
      <c r="A93" s="113"/>
      <c r="B93" s="114" t="str">
        <f>VLOOKUP(F93,'Drug Portfolio Master'!$A:$Y,4,FALSE)</f>
        <v>GLYCOPYRROLATE INJECTION, USP 1mg/5mL (0.2mg/mL) 5mL VIAL</v>
      </c>
      <c r="C93" s="115" t="str">
        <f>VLOOKUP(F93,'Drug Portfolio Master'!$A:$Y,5,FALSE)</f>
        <v>0.2mg/mL</v>
      </c>
      <c r="D93" s="114" t="str">
        <f>VLOOKUP(F93,'Drug Portfolio Master'!$A:$Y,6,FALSE)</f>
        <v>5mL</v>
      </c>
      <c r="E93" s="116" t="str">
        <f>VLOOKUP(F93,'Drug Portfolio Master'!$A:$Y,3,FALSE)</f>
        <v>0143-9680-25</v>
      </c>
      <c r="F93" s="199">
        <v>1018040</v>
      </c>
      <c r="G93" t="str">
        <f>IFERROR(IF(INDEX('Terms and Lists'!$M$1:$M$15,MATCH(F93,'Terms and Lists'!$K$1:$K$14,0))=1,"C",""),"")</f>
        <v/>
      </c>
      <c r="H93" s="219"/>
      <c r="I93" s="45"/>
    </row>
    <row r="94" spans="1:9" s="1" customFormat="1" ht="15" customHeight="1" x14ac:dyDescent="0.25">
      <c r="A94" s="113"/>
      <c r="B94" s="114" t="str">
        <f>VLOOKUP(F94,'Drug Portfolio Master'!$A:$Y,4,FALSE)</f>
        <v>HEPARIN SODIUM IN 0.45% SODIUM CHLORIDE INJECTION (100 USP UNITS/mL) 250 mL</v>
      </c>
      <c r="C94" s="115" t="str">
        <f>VLOOKUP(F94,'Drug Portfolio Master'!$A:$Y,5,FALSE)</f>
        <v>100 USP UNITS/mL)</v>
      </c>
      <c r="D94" s="114" t="str">
        <f>VLOOKUP(F94,'Drug Portfolio Master'!$A:$Y,6,FALSE)</f>
        <v>250 mL</v>
      </c>
      <c r="E94" s="116" t="str">
        <f>VLOOKUP(F94,'Drug Portfolio Master'!$A:$Y,3,FALSE)</f>
        <v>0409-7650-62</v>
      </c>
      <c r="F94" s="199">
        <v>1011890</v>
      </c>
      <c r="G94" t="str">
        <f>IFERROR(IF(INDEX('Terms and Lists'!$M$1:$M$15,MATCH(F94,'Terms and Lists'!$K$1:$K$14,0))=1,"C",""),"")</f>
        <v/>
      </c>
      <c r="H94" s="219"/>
      <c r="I94" s="45"/>
    </row>
    <row r="95" spans="1:9" s="1" customFormat="1" ht="15" customHeight="1" x14ac:dyDescent="0.25">
      <c r="A95" s="113"/>
      <c r="B95" s="114" t="str">
        <f>VLOOKUP(F95,'Drug Portfolio Master'!$A:$Y,4,FALSE)</f>
        <v>HEPARIN SODIUM INJECTION, USP 10,000 USP UNITS/mL 1mL VIAL</v>
      </c>
      <c r="C95" s="115" t="str">
        <f>VLOOKUP(F95,'Drug Portfolio Master'!$A:$Y,5,FALSE)</f>
        <v>10,000 USP UNITS/mL</v>
      </c>
      <c r="D95" s="114" t="str">
        <f>VLOOKUP(F95,'Drug Portfolio Master'!$A:$Y,6,FALSE)</f>
        <v>1mL</v>
      </c>
      <c r="E95" s="116" t="str">
        <f>VLOOKUP(F95,'Drug Portfolio Master'!$A:$Y,3,FALSE)</f>
        <v>63739-964-25</v>
      </c>
      <c r="F95" s="199">
        <v>1012540</v>
      </c>
      <c r="G95" t="str">
        <f>IFERROR(IF(INDEX('Terms and Lists'!$M$1:$M$15,MATCH(F95,'Terms and Lists'!$K$1:$K$14,0))=1,"C",""),"")</f>
        <v/>
      </c>
      <c r="H95" s="219"/>
      <c r="I95" s="45"/>
    </row>
    <row r="96" spans="1:9" s="1" customFormat="1" ht="15" customHeight="1" x14ac:dyDescent="0.25">
      <c r="A96" s="113"/>
      <c r="B96" s="114" t="str">
        <f>VLOOKUP(F96,'Drug Portfolio Master'!$A:$Y,4,FALSE)</f>
        <v>HEPARIN SODIUM INJECTION, USP 50,000 USP UNITS PER 5mL (10,000 USP UNITS per mL) 5mL VIAL</v>
      </c>
      <c r="C96" s="115" t="str">
        <f>VLOOKUP(F96,'Drug Portfolio Master'!$A:$Y,5,FALSE)</f>
        <v>10,000u/mL</v>
      </c>
      <c r="D96" s="114" t="str">
        <f>VLOOKUP(F96,'Drug Portfolio Master'!$A:$Y,6,FALSE)</f>
        <v>5mL</v>
      </c>
      <c r="E96" s="116" t="str">
        <f>VLOOKUP(F96,'Drug Portfolio Master'!$A:$Y,3,FALSE)</f>
        <v>63323-542-14</v>
      </c>
      <c r="F96" s="199">
        <v>1012150</v>
      </c>
      <c r="G96" t="str">
        <f>IFERROR(IF(INDEX('Terms and Lists'!$M$1:$M$15,MATCH(F96,'Terms and Lists'!$K$1:$K$14,0))=1,"C",""),"")</f>
        <v/>
      </c>
      <c r="H96" s="219"/>
      <c r="I96" s="45"/>
    </row>
    <row r="97" spans="1:9" s="1" customFormat="1" ht="15" customHeight="1" x14ac:dyDescent="0.25">
      <c r="A97" s="113"/>
      <c r="B97" s="114" t="str">
        <f>VLOOKUP(F97,'Drug Portfolio Master'!$A:$Y,4,FALSE)</f>
        <v>HYDRALAZINE HYDROCHLORIDE INJECTION, USP 20mg/mL 1mL VIAL</v>
      </c>
      <c r="C97" s="115" t="str">
        <f>VLOOKUP(F97,'Drug Portfolio Master'!$A:$Y,5,FALSE)</f>
        <v>20mg/mL</v>
      </c>
      <c r="D97" s="114" t="str">
        <f>VLOOKUP(F97,'Drug Portfolio Master'!$A:$Y,6,FALSE)</f>
        <v>1mL</v>
      </c>
      <c r="E97" s="116" t="str">
        <f>VLOOKUP(F97,'Drug Portfolio Master'!$A:$Y,3,FALSE)</f>
        <v>17478-934-10</v>
      </c>
      <c r="F97" s="199">
        <v>1012130</v>
      </c>
      <c r="G97" t="str">
        <f>IFERROR(IF(INDEX('Terms and Lists'!$M$1:$M$15,MATCH(F97,'Terms and Lists'!$K$1:$K$14,0))=1,"C",""),"")</f>
        <v/>
      </c>
      <c r="H97" s="219"/>
      <c r="I97" s="45"/>
    </row>
    <row r="98" spans="1:9" s="1" customFormat="1" ht="15" customHeight="1" x14ac:dyDescent="0.25">
      <c r="A98" s="113"/>
      <c r="B98" s="114" t="str">
        <f>VLOOKUP(F98,'Drug Portfolio Master'!$A:$Y,4,FALSE)</f>
        <v>HYLENEX® RECOMBINANT 1mL (HYALURONIDASE HUMAN INJECTION) 150 USP UNITS/mL 1mL VIAL</v>
      </c>
      <c r="C98" s="115" t="str">
        <f>VLOOKUP(F98,'Drug Portfolio Master'!$A:$Y,5,FALSE)</f>
        <v>150 USP Units/mL</v>
      </c>
      <c r="D98" s="114" t="str">
        <f>VLOOKUP(F98,'Drug Portfolio Master'!$A:$Y,6,FALSE)</f>
        <v>1mL</v>
      </c>
      <c r="E98" s="116" t="str">
        <f>VLOOKUP(F98,'Drug Portfolio Master'!$A:$Y,3,FALSE)</f>
        <v>18657-117-04</v>
      </c>
      <c r="F98" s="199">
        <v>1016120</v>
      </c>
      <c r="G98" t="str">
        <f>IFERROR(IF(INDEX('Terms and Lists'!$M$1:$M$15,MATCH(F98,'Terms and Lists'!$K$1:$K$14,0))=1,"C",""),"")</f>
        <v>C</v>
      </c>
      <c r="H98" s="219"/>
      <c r="I98" s="45"/>
    </row>
    <row r="99" spans="1:9" s="1" customFormat="1" ht="15" customHeight="1" x14ac:dyDescent="0.25">
      <c r="A99" s="113"/>
      <c r="B99" s="114" t="str">
        <f>VLOOKUP(F99,'Drug Portfolio Master'!$A:$Y,4,FALSE)</f>
        <v>INFANT 25% DEXTROSE INJECTION, USP 2.5g (250mg/mL) ANSYR SYR</v>
      </c>
      <c r="C99" s="115" t="str">
        <f>VLOOKUP(F99,'Drug Portfolio Master'!$A:$Y,5,FALSE)</f>
        <v>2.5g (250mg/mL)</v>
      </c>
      <c r="D99" s="114" t="str">
        <f>VLOOKUP(F99,'Drug Portfolio Master'!$A:$Y,6,FALSE)</f>
        <v>10mL</v>
      </c>
      <c r="E99" s="116" t="str">
        <f>VLOOKUP(F99,'Drug Portfolio Master'!$A:$Y,3,FALSE)</f>
        <v>0409-1775-10</v>
      </c>
      <c r="F99" s="199">
        <v>1000140</v>
      </c>
      <c r="G99" t="str">
        <f>IFERROR(IF(INDEX('Terms and Lists'!$M$1:$M$15,MATCH(F99,'Terms and Lists'!$K$1:$K$14,0))=1,"C",""),"")</f>
        <v/>
      </c>
      <c r="H99" s="219"/>
      <c r="I99" s="45"/>
    </row>
    <row r="100" spans="1:9" s="1" customFormat="1" ht="15" customHeight="1" x14ac:dyDescent="0.25">
      <c r="A100" s="113"/>
      <c r="B100" s="114" t="str">
        <f>VLOOKUP(F100,'Drug Portfolio Master'!$A:$Y,4,FALSE)</f>
        <v>KETOROLAC TROMETHAMINE INJ., USP 30mg/mL 1mL VIAL</v>
      </c>
      <c r="C100" s="115" t="str">
        <f>VLOOKUP(F100,'Drug Portfolio Master'!$A:$Y,5,FALSE)</f>
        <v>30mg/mL</v>
      </c>
      <c r="D100" s="114" t="str">
        <f>VLOOKUP(F100,'Drug Portfolio Master'!$A:$Y,6,FALSE)</f>
        <v>1mL</v>
      </c>
      <c r="E100" s="116" t="str">
        <f>VLOOKUP(F100,'Drug Portfolio Master'!$A:$Y,3,FALSE)</f>
        <v>0409-3795-01</v>
      </c>
      <c r="F100" s="199">
        <v>1008010</v>
      </c>
      <c r="G100" t="str">
        <f>IFERROR(IF(INDEX('Terms and Lists'!$M$1:$M$15,MATCH(F100,'Terms and Lists'!$K$1:$K$14,0))=1,"C",""),"")</f>
        <v/>
      </c>
      <c r="H100" s="219"/>
      <c r="I100" s="45"/>
    </row>
    <row r="101" spans="1:9" s="1" customFormat="1" ht="15" customHeight="1" x14ac:dyDescent="0.25">
      <c r="A101" s="113"/>
      <c r="B101" s="114" t="str">
        <f>VLOOKUP(F101,'Drug Portfolio Master'!$A:$Y,4,FALSE)</f>
        <v>KETOROLAC TROMETHAMINE INJ., USP 60mg/2mL (30mg/mL) 2mL VIAL</v>
      </c>
      <c r="C101" s="115" t="str">
        <f>VLOOKUP(F101,'Drug Portfolio Master'!$A:$Y,5,FALSE)</f>
        <v>60mg/2mL</v>
      </c>
      <c r="D101" s="114" t="str">
        <f>VLOOKUP(F101,'Drug Portfolio Master'!$A:$Y,6,FALSE)</f>
        <v>2mL</v>
      </c>
      <c r="E101" s="116" t="str">
        <f>VLOOKUP(F101,'Drug Portfolio Master'!$A:$Y,3,FALSE)</f>
        <v>0409-3796-01</v>
      </c>
      <c r="F101" s="199">
        <v>1008040</v>
      </c>
      <c r="G101" t="str">
        <f>IFERROR(IF(INDEX('Terms and Lists'!$M$1:$M$15,MATCH(F101,'Terms and Lists'!$K$1:$K$14,0))=1,"C",""),"")</f>
        <v/>
      </c>
      <c r="H101" s="219"/>
      <c r="I101" s="45"/>
    </row>
    <row r="102" spans="1:9" s="1" customFormat="1" ht="15" customHeight="1" x14ac:dyDescent="0.25">
      <c r="A102" s="113"/>
      <c r="B102" s="114" t="str">
        <f>VLOOKUP(F102,'Drug Portfolio Master'!$A:$Y,4,FALSE)</f>
        <v>LABETALOL HCl INJECTION, USP 100mg/20mL (5mg/mL) 20mL VIAL BOXED</v>
      </c>
      <c r="C102" s="115" t="str">
        <f>VLOOKUP(F102,'Drug Portfolio Master'!$A:$Y,5,FALSE)</f>
        <v>5mg/mL</v>
      </c>
      <c r="D102" s="114" t="str">
        <f>VLOOKUP(F102,'Drug Portfolio Master'!$A:$Y,6,FALSE)</f>
        <v>20mL</v>
      </c>
      <c r="E102" s="116" t="str">
        <f>VLOOKUP(F102,'Drug Portfolio Master'!$A:$Y,3,FALSE)</f>
        <v>0143-9622-01</v>
      </c>
      <c r="F102" s="199">
        <v>1018070</v>
      </c>
      <c r="G102" t="str">
        <f>IFERROR(IF(INDEX('Terms and Lists'!$M$1:$M$15,MATCH(F102,'Terms and Lists'!$K$1:$K$14,0))=1,"C",""),"")</f>
        <v/>
      </c>
      <c r="H102" s="219"/>
      <c r="I102" s="45"/>
    </row>
    <row r="103" spans="1:9" s="1" customFormat="1" ht="15" customHeight="1" x14ac:dyDescent="0.25">
      <c r="A103" s="113"/>
      <c r="B103" s="114" t="str">
        <f>VLOOKUP(F103,'Drug Portfolio Master'!$A:$Y,4,FALSE)</f>
        <v>LABETALOL HYDROCHLORIDE INJECTION, USP 100mg/20mL (5mg/mL) VIAL</v>
      </c>
      <c r="C103" s="115" t="str">
        <f>VLOOKUP(F103,'Drug Portfolio Master'!$A:$Y,5,FALSE)</f>
        <v>100mg/20mL (5mg/mL)</v>
      </c>
      <c r="D103" s="114" t="str">
        <f>VLOOKUP(F103,'Drug Portfolio Master'!$A:$Y,6,FALSE)</f>
        <v>20mL</v>
      </c>
      <c r="E103" s="116" t="str">
        <f>VLOOKUP(F103,'Drug Portfolio Master'!$A:$Y,3,FALSE)</f>
        <v>0409-2267-20</v>
      </c>
      <c r="F103" s="199">
        <v>1000320</v>
      </c>
      <c r="G103" t="str">
        <f>IFERROR(IF(INDEX('Terms and Lists'!$M$1:$M$15,MATCH(F103,'Terms and Lists'!$K$1:$K$14,0))=1,"C",""),"")</f>
        <v/>
      </c>
      <c r="H103" s="219"/>
      <c r="I103" s="45"/>
    </row>
    <row r="104" spans="1:9" s="1" customFormat="1" ht="15" customHeight="1" x14ac:dyDescent="0.25">
      <c r="A104" s="113"/>
      <c r="B104" s="114" t="str">
        <f>VLOOKUP(F104,'Drug Portfolio Master'!$A:$Y,4,FALSE)</f>
        <v>LACTATED RINGER'S AND 5% DEXTROSE INJECTION, USP 1000mL BAG</v>
      </c>
      <c r="C104" s="115" t="str">
        <f>VLOOKUP(F104,'Drug Portfolio Master'!$A:$Y,5,FALSE)</f>
        <v>600mg/100mL</v>
      </c>
      <c r="D104" s="114" t="str">
        <f>VLOOKUP(F104,'Drug Portfolio Master'!$A:$Y,6,FALSE)</f>
        <v>1000mL</v>
      </c>
      <c r="E104" s="116" t="str">
        <f>VLOOKUP(F104,'Drug Portfolio Master'!$A:$Y,3,FALSE)</f>
        <v>0990-7929-09</v>
      </c>
      <c r="F104" s="199">
        <v>1014210</v>
      </c>
      <c r="G104" t="str">
        <f>IFERROR(IF(INDEX('Terms and Lists'!$M$1:$M$15,MATCH(F104,'Terms and Lists'!$K$1:$K$14,0))=1,"C",""),"")</f>
        <v/>
      </c>
      <c r="H104" s="219"/>
      <c r="I104" s="45"/>
    </row>
    <row r="105" spans="1:9" s="1" customFormat="1" ht="15" customHeight="1" x14ac:dyDescent="0.25">
      <c r="A105" s="113"/>
      <c r="B105" s="114" t="str">
        <f>VLOOKUP(F105,'Drug Portfolio Master'!$A:$Y,4,FALSE)</f>
        <v>LACTATED RINGER'S INJECTION, USP 1000mL BAG</v>
      </c>
      <c r="C105" s="115">
        <f>VLOOKUP(F105,'Drug Portfolio Master'!$A:$Y,5,FALSE)</f>
        <v>0</v>
      </c>
      <c r="D105" s="114" t="str">
        <f>VLOOKUP(F105,'Drug Portfolio Master'!$A:$Y,6,FALSE)</f>
        <v>1000mL</v>
      </c>
      <c r="E105" s="116" t="str">
        <f>VLOOKUP(F105,'Drug Portfolio Master'!$A:$Y,3,FALSE)</f>
        <v>0990-7953-09</v>
      </c>
      <c r="F105" s="199">
        <v>1013810</v>
      </c>
      <c r="G105" t="str">
        <f>IFERROR(IF(INDEX('Terms and Lists'!$M$1:$M$15,MATCH(F105,'Terms and Lists'!$K$1:$K$14,0))=1,"C",""),"")</f>
        <v/>
      </c>
      <c r="H105" s="219"/>
      <c r="I105" s="45"/>
    </row>
    <row r="106" spans="1:9" s="1" customFormat="1" ht="15" customHeight="1" x14ac:dyDescent="0.25">
      <c r="A106" s="113"/>
      <c r="B106" s="114" t="str">
        <f>VLOOKUP(F106,'Drug Portfolio Master'!$A:$Y,4,FALSE)</f>
        <v>LIDOCAINE HCI 1% AND EPINEPHRINE 1:100,000 INJECTION USP 30mL VIAL</v>
      </c>
      <c r="C106" s="115">
        <f>VLOOKUP(F106,'Drug Portfolio Master'!$A:$Y,5,FALSE)</f>
        <v>0.01</v>
      </c>
      <c r="D106" s="114" t="str">
        <f>VLOOKUP(F106,'Drug Portfolio Master'!$A:$Y,6,FALSE)</f>
        <v>30mL</v>
      </c>
      <c r="E106" s="116" t="str">
        <f>VLOOKUP(F106,'Drug Portfolio Master'!$A:$Y,3,FALSE)</f>
        <v>0409-3178-02</v>
      </c>
      <c r="F106" s="199">
        <v>1011930</v>
      </c>
      <c r="G106" t="str">
        <f>IFERROR(IF(INDEX('Terms and Lists'!$M$1:$M$15,MATCH(F106,'Terms and Lists'!$K$1:$K$14,0))=1,"C",""),"")</f>
        <v/>
      </c>
      <c r="H106" s="219"/>
      <c r="I106" s="45"/>
    </row>
    <row r="107" spans="1:9" s="1" customFormat="1" ht="15" customHeight="1" x14ac:dyDescent="0.25">
      <c r="A107" s="113"/>
      <c r="B107" s="114" t="str">
        <f>VLOOKUP(F107,'Drug Portfolio Master'!$A:$Y,4,FALSE)</f>
        <v>LIDOCAINE HCI 1% AND EPINEPHRINE 1:100,000 INJECTION USP 50mL VIAL</v>
      </c>
      <c r="C107" s="115">
        <f>VLOOKUP(F107,'Drug Portfolio Master'!$A:$Y,5,FALSE)</f>
        <v>0.01</v>
      </c>
      <c r="D107" s="114" t="str">
        <f>VLOOKUP(F107,'Drug Portfolio Master'!$A:$Y,6,FALSE)</f>
        <v>50mL</v>
      </c>
      <c r="E107" s="116" t="str">
        <f>VLOOKUP(F107,'Drug Portfolio Master'!$A:$Y,3,FALSE)</f>
        <v>0409-3178-03</v>
      </c>
      <c r="F107" s="199">
        <v>1011860</v>
      </c>
      <c r="G107" t="str">
        <f>IFERROR(IF(INDEX('Terms and Lists'!$M$1:$M$15,MATCH(F107,'Terms and Lists'!$K$1:$K$14,0))=1,"C",""),"")</f>
        <v/>
      </c>
      <c r="H107" s="219"/>
      <c r="I107" s="45"/>
    </row>
    <row r="108" spans="1:9" s="1" customFormat="1" ht="15" customHeight="1" x14ac:dyDescent="0.25">
      <c r="A108" s="113"/>
      <c r="B108" s="114" t="str">
        <f>VLOOKUP(F108,'Drug Portfolio Master'!$A:$Y,4,FALSE)</f>
        <v>LIDOCAINE HCI 1% AND EPINEPHRINE 1:100,000 INJECTION, USP 20mL VIAL</v>
      </c>
      <c r="C108" s="115" t="str">
        <f>VLOOKUP(F108,'Drug Portfolio Master'!$A:$Y,5,FALSE)</f>
        <v>1% and 1:100,000</v>
      </c>
      <c r="D108" s="114" t="str">
        <f>VLOOKUP(F108,'Drug Portfolio Master'!$A:$Y,6,FALSE)</f>
        <v>20mL</v>
      </c>
      <c r="E108" s="116" t="str">
        <f>VLOOKUP(F108,'Drug Portfolio Master'!$A:$Y,3,FALSE)</f>
        <v>0409-3178-01</v>
      </c>
      <c r="F108" s="199">
        <v>1000360</v>
      </c>
      <c r="G108" t="str">
        <f>IFERROR(IF(INDEX('Terms and Lists'!$M$1:$M$15,MATCH(F108,'Terms and Lists'!$K$1:$K$14,0))=1,"C",""),"")</f>
        <v/>
      </c>
      <c r="H108" s="219"/>
      <c r="I108" s="45"/>
    </row>
    <row r="109" spans="1:9" s="1" customFormat="1" ht="15" customHeight="1" x14ac:dyDescent="0.25">
      <c r="A109" s="113"/>
      <c r="B109" s="114" t="str">
        <f>VLOOKUP(F109,'Drug Portfolio Master'!$A:$Y,4,FALSE)</f>
        <v>LIDOCAINE HCI AND 5% DEXTROSE INJECTION USP 2g (4mg/mL) 500mL BAG</v>
      </c>
      <c r="C109" s="115" t="str">
        <f>VLOOKUP(F109,'Drug Portfolio Master'!$A:$Y,5,FALSE)</f>
        <v>2g (4mg/mL)</v>
      </c>
      <c r="D109" s="114" t="str">
        <f>VLOOKUP(F109,'Drug Portfolio Master'!$A:$Y,6,FALSE)</f>
        <v>500mL</v>
      </c>
      <c r="E109" s="116" t="str">
        <f>VLOOKUP(F109,'Drug Portfolio Master'!$A:$Y,3,FALSE)</f>
        <v>0338-0409-03</v>
      </c>
      <c r="F109" s="199">
        <v>1008590</v>
      </c>
      <c r="G109" t="str">
        <f>IFERROR(IF(INDEX('Terms and Lists'!$M$1:$M$15,MATCH(F109,'Terms and Lists'!$K$1:$K$14,0))=1,"C",""),"")</f>
        <v/>
      </c>
      <c r="H109" s="219"/>
      <c r="I109" s="45"/>
    </row>
    <row r="110" spans="1:9" s="1" customFormat="1" ht="15" customHeight="1" x14ac:dyDescent="0.25">
      <c r="A110" s="113"/>
      <c r="B110" s="114" t="str">
        <f>VLOOKUP(F110,'Drug Portfolio Master'!$A:$Y,4,FALSE)</f>
        <v>LIDOCAINE HCI AND 5% DEXTROSE INJECTION USP, 2g (8mg/mL) 250mL BAG</v>
      </c>
      <c r="C110" s="115" t="str">
        <f>VLOOKUP(F110,'Drug Portfolio Master'!$A:$Y,5,FALSE)</f>
        <v>0.8mg/mL</v>
      </c>
      <c r="D110" s="114" t="str">
        <f>VLOOKUP(F110,'Drug Portfolio Master'!$A:$Y,6,FALSE)</f>
        <v>250mL</v>
      </c>
      <c r="E110" s="116" t="str">
        <f>VLOOKUP(F110,'Drug Portfolio Master'!$A:$Y,3,FALSE)</f>
        <v>0264-9598-20</v>
      </c>
      <c r="F110" s="199">
        <v>1016370</v>
      </c>
      <c r="G110" t="str">
        <f>IFERROR(IF(INDEX('Terms and Lists'!$M$1:$M$15,MATCH(F110,'Terms and Lists'!$K$1:$K$14,0))=1,"C",""),"")</f>
        <v/>
      </c>
      <c r="H110" s="219"/>
      <c r="I110" s="45"/>
    </row>
    <row r="111" spans="1:9" s="1" customFormat="1" ht="15" customHeight="1" x14ac:dyDescent="0.25">
      <c r="A111" s="113"/>
      <c r="B111" s="114" t="str">
        <f>VLOOKUP(F111,'Drug Portfolio Master'!$A:$Y,4,FALSE)</f>
        <v>LIDOCAINE HCI INJ., USP, 2% 100 mg per 5 mL 100 mg LUER-JET™ SYR</v>
      </c>
      <c r="C111" s="115" t="str">
        <f>VLOOKUP(F111,'Drug Portfolio Master'!$A:$Y,5,FALSE)</f>
        <v>20 mg/1 mL</v>
      </c>
      <c r="D111" s="114" t="str">
        <f>VLOOKUP(F111,'Drug Portfolio Master'!$A:$Y,6,FALSE)</f>
        <v>5 mL</v>
      </c>
      <c r="E111" s="116" t="str">
        <f>VLOOKUP(F111,'Drug Portfolio Master'!$A:$Y,3,FALSE)</f>
        <v>76329-3390-1</v>
      </c>
      <c r="F111" s="199">
        <v>1012400</v>
      </c>
      <c r="G111" t="str">
        <f>IFERROR(IF(INDEX('Terms and Lists'!$M$1:$M$15,MATCH(F111,'Terms and Lists'!$K$1:$K$14,0))=1,"C",""),"")</f>
        <v/>
      </c>
      <c r="H111" s="219"/>
      <c r="I111" s="45"/>
    </row>
    <row r="112" spans="1:9" s="1" customFormat="1" ht="15" customHeight="1" x14ac:dyDescent="0.25">
      <c r="A112" s="113"/>
      <c r="B112" s="114" t="str">
        <f>VLOOKUP(F112,'Drug Portfolio Master'!$A:$Y,4,FALSE)</f>
        <v>LIDOCAINE HCI INJECTION USP 2% 100mg/5mL (20mg/mL) 5mL VIAL</v>
      </c>
      <c r="C112" s="115" t="str">
        <f>VLOOKUP(F112,'Drug Portfolio Master'!$A:$Y,5,FALSE)</f>
        <v>20mg/mL</v>
      </c>
      <c r="D112" s="114" t="str">
        <f>VLOOKUP(F112,'Drug Portfolio Master'!$A:$Y,6,FALSE)</f>
        <v>5mL</v>
      </c>
      <c r="E112" s="116" t="str">
        <f>VLOOKUP(F112,'Drug Portfolio Master'!$A:$Y,3,FALSE)</f>
        <v>55150-165-05</v>
      </c>
      <c r="F112" s="199">
        <v>1016170</v>
      </c>
      <c r="G112" t="str">
        <f>IFERROR(IF(INDEX('Terms and Lists'!$M$1:$M$15,MATCH(F112,'Terms and Lists'!$K$1:$K$14,0))=1,"C",""),"")</f>
        <v/>
      </c>
      <c r="H112" s="219"/>
      <c r="I112" s="45"/>
    </row>
    <row r="113" spans="1:9" s="1" customFormat="1" ht="15" customHeight="1" x14ac:dyDescent="0.25">
      <c r="A113" s="113"/>
      <c r="B113" s="114" t="str">
        <f>VLOOKUP(F113,'Drug Portfolio Master'!$A:$Y,4,FALSE)</f>
        <v>LIDOCAINE HCI INJECTION, USP 1% 50mg/5mL SYR</v>
      </c>
      <c r="C113" s="115" t="str">
        <f>VLOOKUP(F113,'Drug Portfolio Master'!$A:$Y,5,FALSE)</f>
        <v>50mg/5mL</v>
      </c>
      <c r="D113" s="114" t="str">
        <f>VLOOKUP(F113,'Drug Portfolio Master'!$A:$Y,6,FALSE)</f>
        <v>5mL</v>
      </c>
      <c r="E113" s="116" t="str">
        <f>VLOOKUP(F113,'Drug Portfolio Master'!$A:$Y,3,FALSE)</f>
        <v>0409-4904-34</v>
      </c>
      <c r="F113" s="199">
        <v>1000340</v>
      </c>
      <c r="G113" t="str">
        <f>IFERROR(IF(INDEX('Terms and Lists'!$M$1:$M$15,MATCH(F113,'Terms and Lists'!$K$1:$K$14,0))=1,"C",""),"")</f>
        <v/>
      </c>
      <c r="H113" s="219"/>
      <c r="I113" s="45"/>
    </row>
    <row r="114" spans="1:9" s="1" customFormat="1" ht="15" customHeight="1" x14ac:dyDescent="0.25">
      <c r="A114" s="113"/>
      <c r="B114" s="114" t="str">
        <f>VLOOKUP(F114,'Drug Portfolio Master'!$A:$Y,4,FALSE)</f>
        <v>LIDOCAINE HCI INJECTION, USP 2% (100 mg/5 mL) (20 mg/mL) 5mL VIAL</v>
      </c>
      <c r="C114" s="115" t="str">
        <f>VLOOKUP(F114,'Drug Portfolio Master'!$A:$Y,5,FALSE)</f>
        <v>20 mg/mL</v>
      </c>
      <c r="D114" s="114" t="str">
        <f>VLOOKUP(F114,'Drug Portfolio Master'!$A:$Y,6,FALSE)</f>
        <v>5 mL</v>
      </c>
      <c r="E114" s="116" t="str">
        <f>VLOOKUP(F114,'Drug Portfolio Master'!$A:$Y,3,FALSE)</f>
        <v>0143-9594-25</v>
      </c>
      <c r="F114" s="199">
        <v>1012350</v>
      </c>
      <c r="G114" t="str">
        <f>IFERROR(IF(INDEX('Terms and Lists'!$M$1:$M$15,MATCH(F114,'Terms and Lists'!$K$1:$K$14,0))=1,"C",""),"")</f>
        <v/>
      </c>
      <c r="H114" s="219"/>
      <c r="I114" s="45"/>
    </row>
    <row r="115" spans="1:9" s="1" customFormat="1" ht="15" customHeight="1" x14ac:dyDescent="0.25">
      <c r="A115" s="113"/>
      <c r="B115" s="114" t="str">
        <f>VLOOKUP(F115,'Drug Portfolio Master'!$A:$Y,4,FALSE)</f>
        <v>LIDOCAINE HCI INJECTION, USP 2% (100mg/5mL) (20mg/mL) 5mL VIAL</v>
      </c>
      <c r="C115" s="115" t="str">
        <f>VLOOKUP(F115,'Drug Portfolio Master'!$A:$Y,5,FALSE)</f>
        <v>20mg/mL</v>
      </c>
      <c r="D115" s="114" t="str">
        <f>VLOOKUP(F115,'Drug Portfolio Master'!$A:$Y,6,FALSE)</f>
        <v>5mL</v>
      </c>
      <c r="E115" s="116" t="str">
        <f>VLOOKUP(F115,'Drug Portfolio Master'!$A:$Y,3,FALSE)</f>
        <v>63323-208-05</v>
      </c>
      <c r="F115" s="199">
        <v>1012010</v>
      </c>
      <c r="G115" t="str">
        <f>IFERROR(IF(INDEX('Terms and Lists'!$M$1:$M$15,MATCH(F115,'Terms and Lists'!$K$1:$K$14,0))=1,"C",""),"")</f>
        <v/>
      </c>
      <c r="H115" s="219"/>
      <c r="I115" s="45"/>
    </row>
    <row r="116" spans="1:9" s="1" customFormat="1" ht="15" customHeight="1" x14ac:dyDescent="0.25">
      <c r="A116" s="113"/>
      <c r="B116" s="114" t="str">
        <f>VLOOKUP(F116,'Drug Portfolio Master'!$A:$Y,4,FALSE)</f>
        <v>LIDOCAINE HCI JELLY, USP, 2%, 100mg URO-JET</v>
      </c>
      <c r="C116" s="115" t="str">
        <f>VLOOKUP(F116,'Drug Portfolio Master'!$A:$Y,5,FALSE)</f>
        <v>2% PER 5mL</v>
      </c>
      <c r="D116" s="114" t="str">
        <f>VLOOKUP(F116,'Drug Portfolio Master'!$A:$Y,6,FALSE)</f>
        <v>5mL</v>
      </c>
      <c r="E116" s="116" t="str">
        <f>VLOOKUP(F116,'Drug Portfolio Master'!$A:$Y,3,FALSE)</f>
        <v>76329-3012-5</v>
      </c>
      <c r="F116" s="199">
        <v>1012160</v>
      </c>
      <c r="G116" t="str">
        <f>IFERROR(IF(INDEX('Terms and Lists'!$M$1:$M$15,MATCH(F116,'Terms and Lists'!$K$1:$K$14,0))=1,"C",""),"")</f>
        <v/>
      </c>
      <c r="H116" s="219"/>
      <c r="I116" s="45"/>
    </row>
    <row r="117" spans="1:9" s="1" customFormat="1" ht="15" customHeight="1" x14ac:dyDescent="0.25">
      <c r="A117" s="113"/>
      <c r="B117" s="114" t="str">
        <f>VLOOKUP(F117,'Drug Portfolio Master'!$A:$Y,4,FALSE)</f>
        <v>LIDOCAINE HCl 2% AND EPINEPHRINE 1:100,000 INJECTION, USP 30mL VIAL</v>
      </c>
      <c r="C117" s="115" t="str">
        <f>VLOOKUP(F117,'Drug Portfolio Master'!$A:$Y,5,FALSE)</f>
        <v>2% &amp;1:100,000</v>
      </c>
      <c r="D117" s="114" t="str">
        <f>VLOOKUP(F117,'Drug Portfolio Master'!$A:$Y,6,FALSE)</f>
        <v>30mL</v>
      </c>
      <c r="E117" s="116" t="str">
        <f>VLOOKUP(F117,'Drug Portfolio Master'!$A:$Y,3,FALSE)</f>
        <v>0409-3182-02</v>
      </c>
      <c r="F117" s="199">
        <v>1013630</v>
      </c>
      <c r="G117" t="str">
        <f>IFERROR(IF(INDEX('Terms and Lists'!$M$1:$M$15,MATCH(F117,'Terms and Lists'!$K$1:$K$14,0))=1,"C",""),"")</f>
        <v/>
      </c>
      <c r="H117" s="219"/>
      <c r="I117" s="45"/>
    </row>
    <row r="118" spans="1:9" s="1" customFormat="1" ht="15" customHeight="1" x14ac:dyDescent="0.25">
      <c r="A118" s="113"/>
      <c r="B118" s="114" t="str">
        <f>VLOOKUP(F118,'Drug Portfolio Master'!$A:$Y,4,FALSE)</f>
        <v>LIDOCAINE HCl 2% AND EPINEPHRINE 1:100,000 INJECTION, USP 50mL VIAL</v>
      </c>
      <c r="C118" s="115" t="str">
        <f>VLOOKUP(F118,'Drug Portfolio Master'!$A:$Y,5,FALSE)</f>
        <v>2% &amp;1:100,000</v>
      </c>
      <c r="D118" s="114" t="str">
        <f>VLOOKUP(F118,'Drug Portfolio Master'!$A:$Y,6,FALSE)</f>
        <v>50mL</v>
      </c>
      <c r="E118" s="116" t="str">
        <f>VLOOKUP(F118,'Drug Portfolio Master'!$A:$Y,3,FALSE)</f>
        <v>0409-3182-03</v>
      </c>
      <c r="F118" s="199">
        <v>1013640</v>
      </c>
      <c r="G118" t="str">
        <f>IFERROR(IF(INDEX('Terms and Lists'!$M$1:$M$15,MATCH(F118,'Terms and Lists'!$K$1:$K$14,0))=1,"C",""),"")</f>
        <v/>
      </c>
      <c r="H118" s="219"/>
      <c r="I118" s="45"/>
    </row>
    <row r="119" spans="1:9" s="1" customFormat="1" ht="15" customHeight="1" x14ac:dyDescent="0.25">
      <c r="A119" s="113"/>
      <c r="B119" s="114" t="str">
        <f>VLOOKUP(F119,'Drug Portfolio Master'!$A:$Y,4,FALSE)</f>
        <v>LIDOCAINE HCl INJECTION, USP 1% (50mg/5mL) (10mg/mL) 5 mL VIAL</v>
      </c>
      <c r="C119" s="115" t="str">
        <f>VLOOKUP(F119,'Drug Portfolio Master'!$A:$Y,5,FALSE)</f>
        <v>10mg/mL</v>
      </c>
      <c r="D119" s="114" t="str">
        <f>VLOOKUP(F119,'Drug Portfolio Master'!$A:$Y,6,FALSE)</f>
        <v>5mL</v>
      </c>
      <c r="E119" s="116" t="str">
        <f>VLOOKUP(F119,'Drug Portfolio Master'!$A:$Y,3,FALSE)</f>
        <v>0143-9595-25</v>
      </c>
      <c r="F119" s="199">
        <v>1012580</v>
      </c>
      <c r="G119" t="str">
        <f>IFERROR(IF(INDEX('Terms and Lists'!$M$1:$M$15,MATCH(F119,'Terms and Lists'!$K$1:$K$14,0))=1,"C",""),"")</f>
        <v/>
      </c>
      <c r="H119" s="219"/>
      <c r="I119" s="45"/>
    </row>
    <row r="120" spans="1:9" s="1" customFormat="1" ht="15" customHeight="1" x14ac:dyDescent="0.25">
      <c r="A120" s="113"/>
      <c r="B120" s="114" t="str">
        <f>VLOOKUP(F120,'Drug Portfolio Master'!$A:$Y,4,FALSE)</f>
        <v>MAGNESIUM SULFATE IN WATER FOR INJECTION (0.325 mEq Mg"/mL) 40mg/mL 2g TOTAL 50mL BAG</v>
      </c>
      <c r="C120" s="115" t="str">
        <f>VLOOKUP(F120,'Drug Portfolio Master'!$A:$Y,5,FALSE)</f>
        <v>40mg/mL</v>
      </c>
      <c r="D120" s="114" t="str">
        <f>VLOOKUP(F120,'Drug Portfolio Master'!$A:$Y,6,FALSE)</f>
        <v>50mL</v>
      </c>
      <c r="E120" s="116" t="str">
        <f>VLOOKUP(F120,'Drug Portfolio Master'!$A:$Y,3,FALSE)</f>
        <v>0409-6729-24</v>
      </c>
      <c r="F120" s="199">
        <v>1010230</v>
      </c>
      <c r="G120" t="str">
        <f>IFERROR(IF(INDEX('Terms and Lists'!$M$1:$M$15,MATCH(F120,'Terms and Lists'!$K$1:$K$14,0))=1,"C",""),"")</f>
        <v/>
      </c>
      <c r="H120" s="219"/>
      <c r="I120" s="45"/>
    </row>
    <row r="121" spans="1:9" s="1" customFormat="1" ht="15" customHeight="1" x14ac:dyDescent="0.25">
      <c r="A121" s="113"/>
      <c r="B121" s="114" t="str">
        <f>VLOOKUP(F121,'Drug Portfolio Master'!$A:$Y,4,FALSE)</f>
        <v>MAGNESIUM SULFATE INJECTION, USP 50% 1gram per 2mL (500mg per mL) 2mL VIAL</v>
      </c>
      <c r="C121" s="115" t="str">
        <f>VLOOKUP(F121,'Drug Portfolio Master'!$A:$Y,5,FALSE)</f>
        <v>500mg/mL</v>
      </c>
      <c r="D121" s="114" t="str">
        <f>VLOOKUP(F121,'Drug Portfolio Master'!$A:$Y,6,FALSE)</f>
        <v>2mL</v>
      </c>
      <c r="E121" s="116" t="str">
        <f>VLOOKUP(F121,'Drug Portfolio Master'!$A:$Y,3,FALSE)</f>
        <v>63323-064-03</v>
      </c>
      <c r="F121" s="199">
        <v>1011950</v>
      </c>
      <c r="G121" t="str">
        <f>IFERROR(IF(INDEX('Terms and Lists'!$M$1:$M$15,MATCH(F121,'Terms and Lists'!$K$1:$K$14,0))=1,"C",""),"")</f>
        <v/>
      </c>
      <c r="H121" s="219"/>
      <c r="I121" s="45"/>
    </row>
    <row r="122" spans="1:9" s="1" customFormat="1" ht="15" customHeight="1" x14ac:dyDescent="0.25">
      <c r="A122" s="113"/>
      <c r="B122" s="114" t="str">
        <f>VLOOKUP(F122,'Drug Portfolio Master'!$A:$Y,4,FALSE)</f>
        <v>MAGNESIUM SULFATE INJECTION, USP 50% 5 grams per 10mL (500 mg per mL) 10mL VIAL</v>
      </c>
      <c r="C122" s="115" t="str">
        <f>VLOOKUP(F122,'Drug Portfolio Master'!$A:$Y,5,FALSE)</f>
        <v>500 mg per mL</v>
      </c>
      <c r="D122" s="114" t="str">
        <f>VLOOKUP(F122,'Drug Portfolio Master'!$A:$Y,6,FALSE)</f>
        <v>10mL</v>
      </c>
      <c r="E122" s="116" t="str">
        <f>VLOOKUP(F122,'Drug Portfolio Master'!$A:$Y,3,FALSE)</f>
        <v>63323-064-11</v>
      </c>
      <c r="F122" s="199">
        <v>1012710</v>
      </c>
      <c r="G122" t="str">
        <f>IFERROR(IF(INDEX('Terms and Lists'!$M$1:$M$15,MATCH(F122,'Terms and Lists'!$K$1:$K$14,0))=1,"C",""),"")</f>
        <v/>
      </c>
      <c r="H122" s="219"/>
      <c r="I122" s="45"/>
    </row>
    <row r="123" spans="1:9" s="1" customFormat="1" ht="15" customHeight="1" x14ac:dyDescent="0.25">
      <c r="A123" s="113"/>
      <c r="B123" s="114" t="str">
        <f>VLOOKUP(F123,'Drug Portfolio Master'!$A:$Y,4,FALSE)</f>
        <v>METOCLOPRAMIDE INJECTION, USP 10 mg/2 Ml (5mg/mL) 2mL SYR</v>
      </c>
      <c r="C123" s="115" t="str">
        <f>VLOOKUP(F123,'Drug Portfolio Master'!$A:$Y,5,FALSE)</f>
        <v>5mg/mL</v>
      </c>
      <c r="D123" s="114" t="str">
        <f>VLOOKUP(F123,'Drug Portfolio Master'!$A:$Y,6,FALSE)</f>
        <v>2mL</v>
      </c>
      <c r="E123" s="116" t="str">
        <f>VLOOKUP(F123,'Drug Portfolio Master'!$A:$Y,3,FALSE)</f>
        <v>76045-101-20</v>
      </c>
      <c r="F123" s="199">
        <v>1012250</v>
      </c>
      <c r="G123" t="str">
        <f>IFERROR(IF(INDEX('Terms and Lists'!$M$1:$M$15,MATCH(F123,'Terms and Lists'!$K$1:$K$14,0))=1,"C",""),"")</f>
        <v/>
      </c>
      <c r="H123" s="219"/>
      <c r="I123" s="45"/>
    </row>
    <row r="124" spans="1:9" s="1" customFormat="1" ht="15" customHeight="1" x14ac:dyDescent="0.25">
      <c r="A124" s="113"/>
      <c r="B124" s="114" t="str">
        <f>VLOOKUP(F124,'Drug Portfolio Master'!$A:$Y,4,FALSE)</f>
        <v>METOPROLOL TARTRATE INJECTION, USP 5mg/5mL (1mg PER mL) 5mL VIAL</v>
      </c>
      <c r="C124" s="115" t="str">
        <f>VLOOKUP(F124,'Drug Portfolio Master'!$A:$Y,5,FALSE)</f>
        <v>1mg/mL</v>
      </c>
      <c r="D124" s="114" t="str">
        <f>VLOOKUP(F124,'Drug Portfolio Master'!$A:$Y,6,FALSE)</f>
        <v>5mL</v>
      </c>
      <c r="E124" s="116" t="str">
        <f>VLOOKUP(F124,'Drug Portfolio Master'!$A:$Y,3,FALSE)</f>
        <v>0409-1778-05</v>
      </c>
      <c r="F124" s="199">
        <v>1012980</v>
      </c>
      <c r="G124" t="str">
        <f>IFERROR(IF(INDEX('Terms and Lists'!$M$1:$M$15,MATCH(F124,'Terms and Lists'!$K$1:$K$14,0))=1,"C",""),"")</f>
        <v/>
      </c>
      <c r="H124" s="219"/>
      <c r="I124" s="45"/>
    </row>
    <row r="125" spans="1:9" s="1" customFormat="1" ht="15" customHeight="1" x14ac:dyDescent="0.25">
      <c r="A125" s="113"/>
      <c r="B125" s="114" t="str">
        <f>VLOOKUP(F125,'Drug Portfolio Master'!$A:$Y,4,FALSE)</f>
        <v>NALBUPHINE HCI INJ. 10mg/mL 10mL VIAL</v>
      </c>
      <c r="C125" s="115" t="str">
        <f>VLOOKUP(F125,'Drug Portfolio Master'!$A:$Y,5,FALSE)</f>
        <v>10mg/mL</v>
      </c>
      <c r="D125" s="114" t="str">
        <f>VLOOKUP(F125,'Drug Portfolio Master'!$A:$Y,6,FALSE)</f>
        <v>10mL</v>
      </c>
      <c r="E125" s="116" t="str">
        <f>VLOOKUP(F125,'Drug Portfolio Master'!$A:$Y,3,FALSE)</f>
        <v>0409-1464-01</v>
      </c>
      <c r="F125" s="199">
        <v>1011850</v>
      </c>
      <c r="G125" t="str">
        <f>IFERROR(IF(INDEX('Terms and Lists'!$M$1:$M$15,MATCH(F125,'Terms and Lists'!$K$1:$K$14,0))=1,"C",""),"")</f>
        <v/>
      </c>
      <c r="H125" s="219"/>
      <c r="I125" s="45"/>
    </row>
    <row r="126" spans="1:9" s="1" customFormat="1" ht="15" customHeight="1" x14ac:dyDescent="0.25">
      <c r="A126" s="113"/>
      <c r="B126" s="114" t="str">
        <f>VLOOKUP(F126,'Drug Portfolio Master'!$A:$Y,4,FALSE)</f>
        <v>NALOXONE HCl INJECTION, USP 0.4mg/mL 1mL VIAL</v>
      </c>
      <c r="C126" s="115" t="str">
        <f>IF(VLOOKUP(F126,'Drug Portfolio Master'!$A:$Y,5,FALSE)=0,"n/a",VLOOKUP(F126,'Drug Portfolio Master'!$A:$Y,5,FALSE))</f>
        <v>0.4mg/mL</v>
      </c>
      <c r="D126" s="115" t="str">
        <f>IF(VLOOKUP(F126,'Drug Portfolio Master'!$A:$Y,6,FALSE)=0,"n/a",VLOOKUP(F126,'Drug Portfolio Master'!$A:$Y,6,FALSE))</f>
        <v>1mL</v>
      </c>
      <c r="E126" s="116" t="str">
        <f>VLOOKUP(F126,'Drug Portfolio Master'!$A:$Y,3,FALSE)</f>
        <v>0409-1215-01</v>
      </c>
      <c r="F126" s="199">
        <v>1000450</v>
      </c>
      <c r="G126" t="str">
        <f>IFERROR(IF(INDEX('Terms and Lists'!$M$1:$M$15,MATCH(F127,'Terms and Lists'!$K$1:$K$14,0))=1,"C",""),"")</f>
        <v/>
      </c>
      <c r="H126" s="219"/>
      <c r="I126" s="45"/>
    </row>
    <row r="127" spans="1:9" s="1" customFormat="1" ht="15" customHeight="1" x14ac:dyDescent="0.25">
      <c r="A127" s="113"/>
      <c r="B127" s="114" t="str">
        <f>VLOOKUP(F127,'Drug Portfolio Master'!$A:$Y,4,FALSE)</f>
        <v>NALOXONE HYDROCHLORIDE INJ., USP (1mg/mL) 2mL SYR</v>
      </c>
      <c r="C127" s="115" t="str">
        <f>VLOOKUP(F127,'Drug Portfolio Master'!$A:$Y,5,FALSE)</f>
        <v>1mg/mL</v>
      </c>
      <c r="D127" s="114" t="str">
        <f>VLOOKUP(F127,'Drug Portfolio Master'!$A:$Y,6,FALSE)</f>
        <v>2mL</v>
      </c>
      <c r="E127" s="116" t="str">
        <f>VLOOKUP(F127,'Drug Portfolio Master'!$A:$Y,3,FALSE)</f>
        <v>76329-3369-01</v>
      </c>
      <c r="F127" s="199">
        <v>1000430</v>
      </c>
      <c r="G127" t="str">
        <f>IFERROR(IF(INDEX('Terms and Lists'!$M$1:$M$15,MATCH(F128,'Terms and Lists'!$K$1:$K$14,0))=1,"C",""),"")</f>
        <v/>
      </c>
      <c r="H127" s="219"/>
      <c r="I127" s="45"/>
    </row>
    <row r="128" spans="1:9" s="1" customFormat="1" ht="15" customHeight="1" x14ac:dyDescent="0.25">
      <c r="A128" s="113"/>
      <c r="B128" s="114" t="str">
        <f>VLOOKUP(F128,'Drug Portfolio Master'!$A:$Y,4,FALSE)</f>
        <v>NALOXONE HYDROCHLORIDE INJECTION, USP 0.4mg/mL 10mL VIAL</v>
      </c>
      <c r="C128" s="115" t="str">
        <f>VLOOKUP(F128,'Drug Portfolio Master'!$A:$Y,5,FALSE)</f>
        <v>0.4mg/mL</v>
      </c>
      <c r="D128" s="114" t="str">
        <f>VLOOKUP(F128,'Drug Portfolio Master'!$A:$Y,6,FALSE)</f>
        <v>10mL</v>
      </c>
      <c r="E128" s="116" t="str">
        <f>VLOOKUP(F128,'Drug Portfolio Master'!$A:$Y,3,FALSE)</f>
        <v>0409-1219-01</v>
      </c>
      <c r="F128" s="199">
        <v>1011800</v>
      </c>
      <c r="G128" t="str">
        <f>IFERROR(IF(INDEX('Terms and Lists'!$M$1:$M$15,MATCH(F129,'Terms and Lists'!$K$1:$K$14,0))=1,"C",""),"")</f>
        <v/>
      </c>
      <c r="H128" s="219"/>
      <c r="I128" s="45"/>
    </row>
    <row r="129" spans="1:9" s="1" customFormat="1" ht="15" customHeight="1" x14ac:dyDescent="0.25">
      <c r="A129" s="113"/>
      <c r="B129" s="114" t="str">
        <f>VLOOKUP(F129,'Drug Portfolio Master'!$A:$Y,4,FALSE)</f>
        <v>NALOXONE HYDROCHLORIDE INJECTION, USP 0.4mg/mL 1mL CARP</v>
      </c>
      <c r="C129" s="115" t="str">
        <f>VLOOKUP(F129,'Drug Portfolio Master'!$A:$Y,5,FALSE)</f>
        <v>0.4mg/mL</v>
      </c>
      <c r="D129" s="114" t="str">
        <f>VLOOKUP(F129,'Drug Portfolio Master'!$A:$Y,6,FALSE)</f>
        <v>1mL</v>
      </c>
      <c r="E129" s="116" t="str">
        <f>VLOOKUP(F129,'Drug Portfolio Master'!$A:$Y,3,FALSE)</f>
        <v>0409-1782-69</v>
      </c>
      <c r="F129" s="199">
        <v>1000420</v>
      </c>
      <c r="G129" t="str">
        <f>IFERROR(IF(INDEX('Terms and Lists'!$M$1:$M$15,MATCH(F130,'Terms and Lists'!$K$1:$K$14,0))=1,"C",""),"")</f>
        <v/>
      </c>
      <c r="H129" s="219"/>
      <c r="I129" s="45"/>
    </row>
    <row r="130" spans="1:9" s="1" customFormat="1" ht="15" customHeight="1" x14ac:dyDescent="0.25">
      <c r="A130" s="113"/>
      <c r="B130" s="114" t="str">
        <f>VLOOKUP(F130,'Drug Portfolio Master'!$A:$Y,4,FALSE)</f>
        <v>NALOXONE HYDROCHLORIDE INJECTION, USP 2mg PER 2mL (1mg/mL) 2mL SYR</v>
      </c>
      <c r="C130" s="115" t="str">
        <f>VLOOKUP(F130,'Drug Portfolio Master'!$A:$Y,5,FALSE)</f>
        <v>1mg/mL</v>
      </c>
      <c r="D130" s="114" t="str">
        <f>VLOOKUP(F130,'Drug Portfolio Master'!$A:$Y,6,FALSE)</f>
        <v>2mL</v>
      </c>
      <c r="E130" s="116" t="str">
        <f>VLOOKUP(F130,'Drug Portfolio Master'!$A:$Y,3,FALSE)</f>
        <v>55150-345-10</v>
      </c>
      <c r="F130" s="199">
        <v>1017790</v>
      </c>
      <c r="G130" t="str">
        <f>IFERROR(IF(INDEX('Terms and Lists'!$M$1:$M$15,MATCH(F131,'Terms and Lists'!$K$1:$K$14,0))=1,"C",""),"")</f>
        <v/>
      </c>
      <c r="H130" s="219"/>
      <c r="I130" s="45"/>
    </row>
    <row r="131" spans="1:9" s="1" customFormat="1" ht="15" customHeight="1" x14ac:dyDescent="0.25">
      <c r="A131" s="113"/>
      <c r="B131" s="114" t="str">
        <f>VLOOKUP(F131,'Drug Portfolio Master'!$A:$Y,4,FALSE)</f>
        <v>NARCAN NALOXONE HCI NASAL SPRAY 4mg/.1mL 2-PACK</v>
      </c>
      <c r="C131" s="115" t="str">
        <f>VLOOKUP(F131,'Drug Portfolio Master'!$A:$Y,5,FALSE)</f>
        <v>4mg/.1mL</v>
      </c>
      <c r="D131" s="114" t="str">
        <f>VLOOKUP(F131,'Drug Portfolio Master'!$A:$Y,6,FALSE)</f>
        <v>0.1mL 2pack</v>
      </c>
      <c r="E131" s="116" t="str">
        <f>VLOOKUP(F131,'Drug Portfolio Master'!$A:$Y,3,FALSE)</f>
        <v>69547-353-02</v>
      </c>
      <c r="F131" s="199">
        <v>1000440</v>
      </c>
      <c r="G131" t="str">
        <f>IFERROR(IF(INDEX('Terms and Lists'!$M$1:$M$15,MATCH(F132,'Terms and Lists'!$K$1:$K$14,0))=1,"C",""),"")</f>
        <v/>
      </c>
      <c r="H131" s="219"/>
      <c r="I131" s="45"/>
    </row>
    <row r="132" spans="1:9" s="1" customFormat="1" ht="15" customHeight="1" x14ac:dyDescent="0.25">
      <c r="A132" s="113"/>
      <c r="B132" s="114" t="str">
        <f>VLOOKUP(F132,'Drug Portfolio Master'!$A:$Y,4,FALSE)</f>
        <v>NARCAN NALOXONE HCI NASAL SPRAY 4mg/.1mL SINGLE UNBOXED</v>
      </c>
      <c r="C132" s="115" t="str">
        <f>VLOOKUP(F132,'Drug Portfolio Master'!$A:$Y,5,FALSE)</f>
        <v>4mg/.1mL</v>
      </c>
      <c r="D132" s="114" t="str">
        <f>VLOOKUP(F132,'Drug Portfolio Master'!$A:$Y,6,FALSE)</f>
        <v>0.1mL</v>
      </c>
      <c r="E132" s="116" t="str">
        <f>VLOOKUP(F132,'Drug Portfolio Master'!$A:$Y,3,FALSE)</f>
        <v>69547-353-02</v>
      </c>
      <c r="F132" s="199">
        <v>1010300</v>
      </c>
      <c r="G132" t="str">
        <f>IFERROR(IF(INDEX('Terms and Lists'!$M$1:$M$15,MATCH(F133,'Terms and Lists'!$K$1:$K$14,0))=1,"C",""),"")</f>
        <v/>
      </c>
      <c r="H132" s="219"/>
      <c r="I132" s="45"/>
    </row>
    <row r="133" spans="1:9" s="1" customFormat="1" ht="15" customHeight="1" x14ac:dyDescent="0.25">
      <c r="A133" s="113"/>
      <c r="B133" s="114" t="str">
        <f>VLOOKUP(F133,'Drug Portfolio Master'!$A:$Y,4,FALSE)</f>
        <v>NESACAINE(R) (CHLOROPROCAINE HCI INJECTION, USP) 1% (300mg per 30mL) (10mg per mL) 30mL VIAL</v>
      </c>
      <c r="C133" s="115" t="str">
        <f>VLOOKUP(F133,'Drug Portfolio Master'!$A:$Y,5,FALSE)</f>
        <v>10mg/mL</v>
      </c>
      <c r="D133" s="114" t="str">
        <f>VLOOKUP(F133,'Drug Portfolio Master'!$A:$Y,6,FALSE)</f>
        <v>30mL</v>
      </c>
      <c r="E133" s="116" t="str">
        <f>VLOOKUP(F133,'Drug Portfolio Master'!$A:$Y,3,FALSE)</f>
        <v>63323-475-37</v>
      </c>
      <c r="F133" s="199">
        <v>1012100</v>
      </c>
      <c r="G133" t="str">
        <f>IFERROR(IF(INDEX('Terms and Lists'!$M$1:$M$15,MATCH(F134,'Terms and Lists'!$K$1:$K$14,0))=1,"C",""),"")</f>
        <v/>
      </c>
      <c r="H133" s="219"/>
      <c r="I133" s="45"/>
    </row>
    <row r="134" spans="1:9" s="1" customFormat="1" ht="15" customHeight="1" x14ac:dyDescent="0.25">
      <c r="A134" s="113"/>
      <c r="B134" s="114" t="str">
        <f>VLOOKUP(F134,'Drug Portfolio Master'!$A:$Y,4,FALSE)</f>
        <v>NESACAINE(R) -MPF (CHLOROPROCAINE HCI INJECTION, USP) 2% (400mg per 20mL) (20mg per mL) 20mL VIAL</v>
      </c>
      <c r="C134" s="115" t="str">
        <f>VLOOKUP(F134,'Drug Portfolio Master'!$A:$Y,5,FALSE)</f>
        <v>20mg/mL</v>
      </c>
      <c r="D134" s="114" t="str">
        <f>VLOOKUP(F134,'Drug Portfolio Master'!$A:$Y,6,FALSE)</f>
        <v>20mL</v>
      </c>
      <c r="E134" s="116" t="str">
        <f>VLOOKUP(F134,'Drug Portfolio Master'!$A:$Y,3,FALSE)</f>
        <v>63323-477-27</v>
      </c>
      <c r="F134" s="199">
        <v>1012120</v>
      </c>
      <c r="G134" t="str">
        <f>IFERROR(IF(INDEX('Terms and Lists'!$M$1:$M$15,MATCH(F135,'Terms and Lists'!$K$1:$K$14,0))=1,"C",""),"")</f>
        <v/>
      </c>
      <c r="H134" s="219"/>
      <c r="I134" s="45"/>
    </row>
    <row r="135" spans="1:9" s="1" customFormat="1" ht="15" customHeight="1" x14ac:dyDescent="0.25">
      <c r="A135" s="113"/>
      <c r="B135" s="114" t="str">
        <f>VLOOKUP(F135,'Drug Portfolio Master'!$A:$Y,4,FALSE)</f>
        <v>NESACAINE® (CHLOROPROCAINE HCI INJECTION, USP) 2% (600mg per 30mL) (20mg per mL) 30mL VIAL</v>
      </c>
      <c r="C135" s="115" t="str">
        <f>VLOOKUP(F135,'Drug Portfolio Master'!$A:$Y,5,FALSE)</f>
        <v>20mg/mL</v>
      </c>
      <c r="D135" s="114" t="str">
        <f>VLOOKUP(F135,'Drug Portfolio Master'!$A:$Y,6,FALSE)</f>
        <v>30mL</v>
      </c>
      <c r="E135" s="116" t="str">
        <f>VLOOKUP(F135,'Drug Portfolio Master'!$A:$Y,3,FALSE)</f>
        <v>63323-476-37</v>
      </c>
      <c r="F135" s="199">
        <v>1012110</v>
      </c>
      <c r="G135" t="str">
        <f>IFERROR(IF(INDEX('Terms and Lists'!$M$1:$M$15,MATCH(F136,'Terms and Lists'!$K$1:$K$14,0))=1,"C",""),"")</f>
        <v/>
      </c>
      <c r="H135" s="219"/>
      <c r="I135" s="45"/>
    </row>
    <row r="136" spans="1:9" s="1" customFormat="1" ht="15" customHeight="1" x14ac:dyDescent="0.25">
      <c r="A136" s="113"/>
      <c r="B136" s="114" t="str">
        <f>VLOOKUP(F136,'Drug Portfolio Master'!$A:$Y,4,FALSE)</f>
        <v>NEXTERONE (AMIODARONE HCI) PREMIXED INJECTION 360mg/200mL (1.8mg/mL) 200mL BAG</v>
      </c>
      <c r="C136" s="115" t="str">
        <f>VLOOKUP(F136,'Drug Portfolio Master'!$A:$Y,5,FALSE)</f>
        <v>1.8mg/mL</v>
      </c>
      <c r="D136" s="114" t="str">
        <f>VLOOKUP(F136,'Drug Portfolio Master'!$A:$Y,6,FALSE)</f>
        <v>200mL</v>
      </c>
      <c r="E136" s="116" t="str">
        <f>VLOOKUP(F136,'Drug Portfolio Master'!$A:$Y,3,FALSE)</f>
        <v>43066-360-20</v>
      </c>
      <c r="F136" s="199">
        <v>1013010</v>
      </c>
      <c r="G136" t="str">
        <f>IFERROR(IF(INDEX('Terms and Lists'!$M$1:$M$15,MATCH(F137,'Terms and Lists'!$K$1:$K$14,0))=1,"C",""),"")</f>
        <v/>
      </c>
      <c r="H136" s="219"/>
      <c r="I136" s="45"/>
    </row>
    <row r="137" spans="1:9" s="1" customFormat="1" ht="15" customHeight="1" x14ac:dyDescent="0.25">
      <c r="A137" s="113"/>
      <c r="B137" s="114" t="str">
        <f>VLOOKUP(F137,'Drug Portfolio Master'!$A:$Y,4,FALSE)</f>
        <v>NICARDIPINE HYDROCHLORIDE INJECTION 25mg/10mL (2.5 mg/mL) 10mL VIAL</v>
      </c>
      <c r="C137" s="115" t="str">
        <f>VLOOKUP(F137,'Drug Portfolio Master'!$A:$Y,5,FALSE)</f>
        <v>2.5mg/mL</v>
      </c>
      <c r="D137" s="114" t="str">
        <f>VLOOKUP(F137,'Drug Portfolio Master'!$A:$Y,6,FALSE)</f>
        <v>10mL</v>
      </c>
      <c r="E137" s="116" t="str">
        <f>VLOOKUP(F137,'Drug Portfolio Master'!$A:$Y,3,FALSE)</f>
        <v>0143-9689-10</v>
      </c>
      <c r="F137" s="199">
        <v>1013020</v>
      </c>
      <c r="G137" t="str">
        <f>IFERROR(IF(INDEX('Terms and Lists'!$M$1:$M$15,MATCH(F138,'Terms and Lists'!$K$1:$K$14,0))=1,"C",""),"")</f>
        <v/>
      </c>
      <c r="H137" s="219"/>
      <c r="I137" s="45"/>
    </row>
    <row r="138" spans="1:9" s="1" customFormat="1" ht="15" customHeight="1" x14ac:dyDescent="0.25">
      <c r="A138" s="113"/>
      <c r="B138" s="114" t="str">
        <f>VLOOKUP(F138,'Drug Portfolio Master'!$A:$Y,4,FALSE)</f>
        <v>NITROGLYCERIN INJECTION, USP 50mg/10mL (5mg/mL) 10mL VIAL</v>
      </c>
      <c r="C138" s="115" t="str">
        <f>VLOOKUP(F138,'Drug Portfolio Master'!$A:$Y,5,FALSE)</f>
        <v>50mg/10mL (5mg/mL)</v>
      </c>
      <c r="D138" s="114" t="str">
        <f>VLOOKUP(F138,'Drug Portfolio Master'!$A:$Y,6,FALSE)</f>
        <v>10mL</v>
      </c>
      <c r="E138" s="116" t="str">
        <f>VLOOKUP(F138,'Drug Portfolio Master'!$A:$Y,3,FALSE)</f>
        <v>0517-4810-25</v>
      </c>
      <c r="F138" s="199">
        <v>1012240</v>
      </c>
      <c r="G138" t="str">
        <f>IFERROR(IF(INDEX('Terms and Lists'!$M$1:$M$15,MATCH(F139,'Terms and Lists'!$K$1:$K$14,0))=1,"C",""),"")</f>
        <v/>
      </c>
      <c r="H138" s="219"/>
      <c r="I138" s="45"/>
    </row>
    <row r="139" spans="1:9" s="1" customFormat="1" ht="15" customHeight="1" x14ac:dyDescent="0.25">
      <c r="A139" s="113"/>
      <c r="B139" s="114" t="str">
        <f>VLOOKUP(F139,'Drug Portfolio Master'!$A:$Y,4,FALSE)</f>
        <v>NITROGLYCERIN LINGUAL SPRAY 400 mcg PER SPRAY 60 METERED SPRAYS</v>
      </c>
      <c r="C139" s="115" t="str">
        <f>VLOOKUP(F139,'Drug Portfolio Master'!$A:$Y,5,FALSE)</f>
        <v>400mcg per spray</v>
      </c>
      <c r="D139" s="114" t="str">
        <f>VLOOKUP(F139,'Drug Portfolio Master'!$A:$Y,6,FALSE)</f>
        <v>4.9g</v>
      </c>
      <c r="E139" s="116" t="str">
        <f>VLOOKUP(F139,'Drug Portfolio Master'!$A:$Y,3,FALSE)</f>
        <v>28595-120-49</v>
      </c>
      <c r="F139" s="199">
        <v>1014290</v>
      </c>
      <c r="G139" t="str">
        <f>IFERROR(IF(INDEX('Terms and Lists'!$M$1:$M$15,MATCH(F140,'Terms and Lists'!$K$1:$K$14,0))=1,"C",""),"")</f>
        <v/>
      </c>
      <c r="H139" s="219"/>
      <c r="I139" s="45"/>
    </row>
    <row r="140" spans="1:9" s="1" customFormat="1" ht="15" customHeight="1" x14ac:dyDescent="0.25">
      <c r="A140" s="113"/>
      <c r="B140" s="114" t="str">
        <f>VLOOKUP(F140,'Drug Portfolio Master'!$A:$Y,4,FALSE)</f>
        <v>NITROGLYCERIN SUBLINGUAL TABLETS, USP 0.4mg/TABLET 25TABS</v>
      </c>
      <c r="C140" s="115" t="str">
        <f>VLOOKUP(F140,'Drug Portfolio Master'!$A:$Y,5,FALSE)</f>
        <v>0.4mg/tablets</v>
      </c>
      <c r="D140" s="114" t="str">
        <f>VLOOKUP(F140,'Drug Portfolio Master'!$A:$Y,6,FALSE)</f>
        <v>25 tablets</v>
      </c>
      <c r="E140" s="116" t="str">
        <f>VLOOKUP(F140,'Drug Portfolio Master'!$A:$Y,3,FALSE)</f>
        <v>43598-436-11</v>
      </c>
      <c r="F140" s="199">
        <v>1001140</v>
      </c>
      <c r="G140" t="str">
        <f>IFERROR(IF(INDEX('Terms and Lists'!$M$1:$M$15,MATCH(F141,'Terms and Lists'!$K$1:$K$14,0))=1,"C",""),"")</f>
        <v/>
      </c>
      <c r="H140" s="219"/>
      <c r="I140" s="45"/>
    </row>
    <row r="141" spans="1:9" s="1" customFormat="1" ht="15" customHeight="1" x14ac:dyDescent="0.25">
      <c r="A141" s="113"/>
      <c r="B141" s="114" t="str">
        <f>VLOOKUP(F141,'Drug Portfolio Master'!$A:$Y,4,FALSE)</f>
        <v>NOREPINEPHRINE BITARTRATE INJECTION, USP 4mg PER 4mL (1 mg/mL) 4mL VIAL</v>
      </c>
      <c r="C141" s="115" t="str">
        <f>VLOOKUP(F141,'Drug Portfolio Master'!$A:$Y,5,FALSE)</f>
        <v>1mg/mL</v>
      </c>
      <c r="D141" s="114" t="str">
        <f>VLOOKUP(F141,'Drug Portfolio Master'!$A:$Y,6,FALSE)</f>
        <v>4mL</v>
      </c>
      <c r="E141" s="116" t="str">
        <f>VLOOKUP(F141,'Drug Portfolio Master'!$A:$Y,3,FALSE)</f>
        <v>0143-9318-10</v>
      </c>
      <c r="F141" s="199">
        <v>1015820</v>
      </c>
      <c r="G141" t="str">
        <f>IFERROR(IF(INDEX('Terms and Lists'!$M$1:$M$15,MATCH(F142,'Terms and Lists'!$K$1:$K$14,0))=1,"C",""),"")</f>
        <v/>
      </c>
      <c r="H141" s="219"/>
      <c r="I141" s="45"/>
    </row>
    <row r="142" spans="1:9" s="1" customFormat="1" ht="15" customHeight="1" x14ac:dyDescent="0.25">
      <c r="A142" s="113"/>
      <c r="B142" s="114" t="str">
        <f>VLOOKUP(F142,'Drug Portfolio Master'!$A:$Y,4,FALSE)</f>
        <v>ONDANSETRON INJECTION, USP 40 mg/20 mL (2 mg/mL) 20 mL VIAL</v>
      </c>
      <c r="C142" s="115" t="str">
        <f>VLOOKUP(F142,'Drug Portfolio Master'!$A:$Y,5,FALSE)</f>
        <v>2mg/mL</v>
      </c>
      <c r="D142" s="114" t="str">
        <f>VLOOKUP(F142,'Drug Portfolio Master'!$A:$Y,6,FALSE)</f>
        <v>20mL</v>
      </c>
      <c r="E142" s="116" t="str">
        <f>VLOOKUP(F142,'Drug Portfolio Master'!$A:$Y,3,FALSE)</f>
        <v>63323-374-20</v>
      </c>
      <c r="F142" s="199">
        <v>1012070</v>
      </c>
      <c r="G142" t="str">
        <f>IFERROR(IF(INDEX('Terms and Lists'!$M$1:$M$15,MATCH(F143,'Terms and Lists'!$K$1:$K$14,0))=1,"C",""),"")</f>
        <v/>
      </c>
      <c r="H142" s="219"/>
      <c r="I142" s="45"/>
    </row>
    <row r="143" spans="1:9" s="1" customFormat="1" ht="15" customHeight="1" x14ac:dyDescent="0.25">
      <c r="A143" s="113"/>
      <c r="B143" s="114" t="str">
        <f>VLOOKUP(F143,'Drug Portfolio Master'!$A:$Y,4,FALSE)</f>
        <v>ONDANSETRON INJECTION, USP 4mg/2mL (2mg/mL) VIAL</v>
      </c>
      <c r="C143" s="115" t="str">
        <f>VLOOKUP(F143,'Drug Portfolio Master'!$A:$Y,5,FALSE)</f>
        <v>4mg/2mL (2mg/mL)</v>
      </c>
      <c r="D143" s="114" t="str">
        <f>VLOOKUP(F143,'Drug Portfolio Master'!$A:$Y,6,FALSE)</f>
        <v>2mL</v>
      </c>
      <c r="E143" s="116" t="str">
        <f>VLOOKUP(F143,'Drug Portfolio Master'!$A:$Y,3,FALSE)</f>
        <v>0641-6078-25</v>
      </c>
      <c r="F143" s="199">
        <v>1000480</v>
      </c>
      <c r="G143" t="str">
        <f>IFERROR(IF(INDEX('Terms and Lists'!$M$1:$M$15,MATCH(F144,'Terms and Lists'!$K$1:$K$14,0))=1,"C",""),"")</f>
        <v/>
      </c>
      <c r="H143" s="219"/>
      <c r="I143" s="45"/>
    </row>
    <row r="144" spans="1:9" s="1" customFormat="1" ht="15" customHeight="1" x14ac:dyDescent="0.25">
      <c r="A144" s="113"/>
      <c r="B144" s="114" t="str">
        <f>VLOOKUP(F144,'Drug Portfolio Master'!$A:$Y,4,FALSE)</f>
        <v>PHENYLEPHRINE HCI INJECTION, USP 10mg/mL 1mL VIAL</v>
      </c>
      <c r="C144" s="115" t="str">
        <f>VLOOKUP(F144,'Drug Portfolio Master'!$A:$Y,5,FALSE)</f>
        <v>10mg/mL</v>
      </c>
      <c r="D144" s="114" t="str">
        <f>VLOOKUP(F144,'Drug Portfolio Master'!$A:$Y,6,FALSE)</f>
        <v>1mL</v>
      </c>
      <c r="E144" s="116" t="str">
        <f>VLOOKUP(F144,'Drug Portfolio Master'!$A:$Y,3,FALSE)</f>
        <v>0641-6142-25</v>
      </c>
      <c r="F144" s="199">
        <v>1000520</v>
      </c>
      <c r="G144" t="str">
        <f>IFERROR(IF(INDEX('Terms and Lists'!$M$1:$M$15,MATCH(F145,'Terms and Lists'!$K$1:$K$14,0))=1,"C",""),"")</f>
        <v/>
      </c>
      <c r="H144" s="219"/>
      <c r="I144" s="45"/>
    </row>
    <row r="145" spans="1:9" s="1" customFormat="1" ht="15" customHeight="1" x14ac:dyDescent="0.25">
      <c r="A145" s="113"/>
      <c r="B145" s="114" t="str">
        <f>VLOOKUP(F145,'Drug Portfolio Master'!$A:$Y,4,FALSE)</f>
        <v>PHENYTOIN SODIUM INJ., USP 100mg/2mL (50mg/mL) VIAL</v>
      </c>
      <c r="C145" s="115" t="str">
        <f>VLOOKUP(F145,'Drug Portfolio Master'!$A:$Y,5,FALSE)</f>
        <v>100mg/2mL (50mg/mL)</v>
      </c>
      <c r="D145" s="114" t="str">
        <f>VLOOKUP(F145,'Drug Portfolio Master'!$A:$Y,6,FALSE)</f>
        <v>2mL</v>
      </c>
      <c r="E145" s="116" t="str">
        <f>VLOOKUP(F145,'Drug Portfolio Master'!$A:$Y,3,FALSE)</f>
        <v>0641-0493-25</v>
      </c>
      <c r="F145" s="199">
        <v>1000540</v>
      </c>
      <c r="G145" t="str">
        <f>IFERROR(IF(INDEX('Terms and Lists'!$M$1:$M$15,MATCH(F146,'Terms and Lists'!$K$1:$K$14,0))=1,"C",""),"")</f>
        <v/>
      </c>
      <c r="H145" s="219"/>
      <c r="I145" s="45"/>
    </row>
    <row r="146" spans="1:9" s="1" customFormat="1" ht="15" customHeight="1" x14ac:dyDescent="0.25">
      <c r="A146" s="113"/>
      <c r="B146" s="114" t="str">
        <f>VLOOKUP(F146,'Drug Portfolio Master'!$A:$Y,4,FALSE)</f>
        <v>PROCAINAMIDE HCI INJECTION, USP 1gram/10mL TOTAL (100mg/mL) 10mL VIAL</v>
      </c>
      <c r="C146" s="115" t="str">
        <f>VLOOKUP(F146,'Drug Portfolio Master'!$A:$Y,5,FALSE)</f>
        <v>1gram/10mL TOTAL (100mg/mL)</v>
      </c>
      <c r="D146" s="114" t="str">
        <f>VLOOKUP(F146,'Drug Portfolio Master'!$A:$Y,6,FALSE)</f>
        <v>10mL</v>
      </c>
      <c r="E146" s="116" t="str">
        <f>VLOOKUP(F146,'Drug Portfolio Master'!$A:$Y,3,FALSE)</f>
        <v>0409-1902-01</v>
      </c>
      <c r="F146" s="199">
        <v>1010070</v>
      </c>
      <c r="G146" t="str">
        <f>IFERROR(IF(INDEX('Terms and Lists'!$M$1:$M$15,MATCH(F147,'Terms and Lists'!$K$1:$K$14,0))=1,"C",""),"")</f>
        <v/>
      </c>
      <c r="H146" s="219"/>
      <c r="I146" s="45"/>
    </row>
    <row r="147" spans="1:9" s="1" customFormat="1" ht="15" customHeight="1" x14ac:dyDescent="0.25">
      <c r="A147" s="113"/>
      <c r="B147" s="114" t="str">
        <f>VLOOKUP(F147,'Drug Portfolio Master'!$A:$Y,4,FALSE)</f>
        <v>PROMETHAZINE HCI INJECTION, USP 25mg/mL 1mL VIAL</v>
      </c>
      <c r="C147" s="115" t="str">
        <f>VLOOKUP(F147,'Drug Portfolio Master'!$A:$Y,5,FALSE)</f>
        <v>25mg/mL</v>
      </c>
      <c r="D147" s="114" t="str">
        <f>VLOOKUP(F147,'Drug Portfolio Master'!$A:$Y,6,FALSE)</f>
        <v>1mL</v>
      </c>
      <c r="E147" s="116" t="str">
        <f>VLOOKUP(F147,'Drug Portfolio Master'!$A:$Y,3,FALSE)</f>
        <v>0641-0928-25</v>
      </c>
      <c r="F147" s="199">
        <v>1000500</v>
      </c>
      <c r="G147" t="str">
        <f>IFERROR(IF(INDEX('Terms and Lists'!$M$1:$M$15,MATCH(F148,'Terms and Lists'!$K$1:$K$14,0))=1,"C",""),"")</f>
        <v/>
      </c>
      <c r="H147" s="219"/>
      <c r="I147" s="45"/>
    </row>
    <row r="148" spans="1:9" ht="15" customHeight="1" x14ac:dyDescent="0.25">
      <c r="A148" s="113"/>
      <c r="B148" s="114" t="str">
        <f>VLOOKUP(F148,'Drug Portfolio Master'!$A:$Y,4,FALSE)</f>
        <v>PROMETHAZINE HCI INJECTION, USP 50mg/mL 1mL AMPULE</v>
      </c>
      <c r="C148" s="115" t="str">
        <f>VLOOKUP(F148,'Drug Portfolio Master'!$A:$Y,5,FALSE)</f>
        <v>50mg/mL</v>
      </c>
      <c r="D148" s="114" t="str">
        <f>VLOOKUP(F148,'Drug Portfolio Master'!$A:$Y,6,FALSE)</f>
        <v>1mL</v>
      </c>
      <c r="E148" s="116" t="str">
        <f>VLOOKUP(F148,'Drug Portfolio Master'!$A:$Y,3,FALSE)</f>
        <v>0641-1496-35</v>
      </c>
      <c r="F148" s="199">
        <v>1000510</v>
      </c>
      <c r="G148" t="str">
        <f>IFERROR(IF(INDEX('Terms and Lists'!$M$1:$M$15,MATCH(F149,'Terms and Lists'!$K$1:$K$14,0))=1,"C",""),"")</f>
        <v/>
      </c>
    </row>
    <row r="149" spans="1:9" ht="15" customHeight="1" x14ac:dyDescent="0.25">
      <c r="A149" s="113"/>
      <c r="B149" s="114" t="str">
        <f>VLOOKUP(F149,'Drug Portfolio Master'!$A:$Y,4,FALSE)</f>
        <v>PROPOFOL INJECTABLE EMULSION 1g/100mL (10mg/mL) 100mL VIAL</v>
      </c>
      <c r="C149" s="115" t="str">
        <f>VLOOKUP(F149,'Drug Portfolio Master'!$A:$Y,5,FALSE)</f>
        <v>10mg/mL</v>
      </c>
      <c r="D149" s="114" t="str">
        <f>VLOOKUP(F149,'Drug Portfolio Master'!$A:$Y,6,FALSE)</f>
        <v>100mL</v>
      </c>
      <c r="E149" s="116" t="str">
        <f>VLOOKUP(F149,'Drug Portfolio Master'!$A:$Y,3,FALSE)</f>
        <v>0409-4699-24</v>
      </c>
      <c r="F149" s="199">
        <v>1012900</v>
      </c>
      <c r="G149" t="str">
        <f>IFERROR(IF(INDEX('Terms and Lists'!$M$1:$M$15,MATCH(F150,'Terms and Lists'!$K$1:$K$14,0))=1,"C",""),"")</f>
        <v/>
      </c>
    </row>
    <row r="150" spans="1:9" ht="15" customHeight="1" x14ac:dyDescent="0.25">
      <c r="A150" s="113"/>
      <c r="B150" s="114" t="str">
        <f>VLOOKUP(F150,'Drug Portfolio Master'!$A:$Y,4,FALSE)</f>
        <v>PROPOFOL INJECTABLE EMULSION 500mg/50mL (10mg/mL) 50mLVIAL</v>
      </c>
      <c r="C150" s="115" t="str">
        <f>VLOOKUP(F150,'Drug Portfolio Master'!$A:$Y,5,FALSE)</f>
        <v>10mg/mL</v>
      </c>
      <c r="D150" s="114" t="str">
        <f>VLOOKUP(F150,'Drug Portfolio Master'!$A:$Y,6,FALSE)</f>
        <v>50mL</v>
      </c>
      <c r="E150" s="116" t="str">
        <f>VLOOKUP(F150,'Drug Portfolio Master'!$A:$Y,3,FALSE)</f>
        <v>0409-4699-33</v>
      </c>
      <c r="F150" s="199">
        <v>1012910</v>
      </c>
      <c r="G150" t="str">
        <f>IFERROR(IF(INDEX('Terms and Lists'!$M$1:$M$15,MATCH(F151,'Terms and Lists'!$K$1:$K$14,0))=1,"C",""),"")</f>
        <v/>
      </c>
    </row>
    <row r="151" spans="1:9" ht="15" customHeight="1" x14ac:dyDescent="0.25">
      <c r="A151" s="113"/>
      <c r="B151" s="114" t="str">
        <f>VLOOKUP(F151,'Drug Portfolio Master'!$A:$Y,4,FALSE)</f>
        <v>PROPRANOLOL HYDROCHLORIDE INJECTION, USP 1mg/mL 1mL VIAL</v>
      </c>
      <c r="C151" s="115" t="str">
        <f>VLOOKUP(F151,'Drug Portfolio Master'!$A:$Y,5,FALSE)</f>
        <v>1mg/mL</v>
      </c>
      <c r="D151" s="114" t="str">
        <f>VLOOKUP(F151,'Drug Portfolio Master'!$A:$Y,6,FALSE)</f>
        <v>1mL</v>
      </c>
      <c r="E151" s="116" t="str">
        <f>VLOOKUP(F151,'Drug Portfolio Master'!$A:$Y,3,FALSE)</f>
        <v>0143-9872-10</v>
      </c>
      <c r="F151" s="199">
        <v>1010110</v>
      </c>
      <c r="G151" t="str">
        <f>IFERROR(IF(INDEX('Terms and Lists'!$M$1:$M$15,MATCH(F152,'Terms and Lists'!$K$1:$K$14,0))=1,"C",""),"")</f>
        <v>C</v>
      </c>
    </row>
    <row r="152" spans="1:9" ht="15" customHeight="1" x14ac:dyDescent="0.25">
      <c r="A152" s="113"/>
      <c r="B152" s="114" t="str">
        <f>VLOOKUP(F152,'Drug Portfolio Master'!$A:$Y,4,FALSE)</f>
        <v>ROCURONIUM BROMIDE INJECTION 100mg PER 10mL (10mg/mL) 10mL VIAL</v>
      </c>
      <c r="C152" s="115" t="str">
        <f>VLOOKUP(F152,'Drug Portfolio Master'!$A:$Y,5,FALSE)</f>
        <v>10mg/mL</v>
      </c>
      <c r="D152" s="114" t="str">
        <f>VLOOKUP(F152,'Drug Portfolio Master'!$A:$Y,6,FALSE)</f>
        <v>10mL</v>
      </c>
      <c r="E152" s="116" t="str">
        <f>VLOOKUP(F152,'Drug Portfolio Master'!$A:$Y,3,FALSE)</f>
        <v>55150-226-10</v>
      </c>
      <c r="F152" s="199">
        <v>1016200</v>
      </c>
      <c r="G152" t="str">
        <f>IFERROR(IF(INDEX('Terms and Lists'!$M$1:$M$15,MATCH(F153,'Terms and Lists'!$K$1:$K$14,0))=1,"C",""),"")</f>
        <v>C</v>
      </c>
    </row>
    <row r="153" spans="1:9" ht="15" customHeight="1" x14ac:dyDescent="0.25">
      <c r="A153" s="113"/>
      <c r="B153" s="114" t="str">
        <f>VLOOKUP(F153,'Drug Portfolio Master'!$A:$Y,4,FALSE)</f>
        <v>ROCURONIUM BROMIDE INJECTION, 50mg PER 5mL (10mg/mL) 5mL VIAL</v>
      </c>
      <c r="C153" s="115" t="str">
        <f>VLOOKUP(F153,'Drug Portfolio Master'!$A:$Y,5,FALSE)</f>
        <v>10mg/mL</v>
      </c>
      <c r="D153" s="114" t="str">
        <f>VLOOKUP(F153,'Drug Portfolio Master'!$A:$Y,6,FALSE)</f>
        <v>5mL</v>
      </c>
      <c r="E153" s="116" t="str">
        <f>VLOOKUP(F153,'Drug Portfolio Master'!$A:$Y,3,FALSE)</f>
        <v>55150-225-05</v>
      </c>
      <c r="F153" s="199">
        <v>1016210</v>
      </c>
      <c r="G153" t="str">
        <f>IFERROR(IF(INDEX('Terms and Lists'!$M$1:$M$15,MATCH(F154,'Terms and Lists'!$K$1:$K$14,0))=1,"C",""),"")</f>
        <v/>
      </c>
    </row>
    <row r="154" spans="1:9" ht="15" customHeight="1" x14ac:dyDescent="0.25">
      <c r="A154" s="113"/>
      <c r="B154" s="114" t="str">
        <f>VLOOKUP(F154,'Drug Portfolio Master'!$A:$Y,4,FALSE)</f>
        <v>SENSORCAINE(R) (BUPIVACAINE HCI AND EPINEPHRINE INJECTION, USP) WITH EPINEPHRINE 1:200,000 (AS BITARTRATE) 0.25% 125mg per 50mL (2.5mg per mL) 50mL VIAL</v>
      </c>
      <c r="C154" s="115" t="str">
        <f>VLOOKUP(F154,'Drug Portfolio Master'!$A:$Y,5,FALSE)</f>
        <v>2.5mg/mL</v>
      </c>
      <c r="D154" s="114" t="str">
        <f>VLOOKUP(F154,'Drug Portfolio Master'!$A:$Y,6,FALSE)</f>
        <v>50mL</v>
      </c>
      <c r="E154" s="116" t="str">
        <f>VLOOKUP(F154,'Drug Portfolio Master'!$A:$Y,3,FALSE)</f>
        <v>63323-461-57</v>
      </c>
      <c r="F154" s="199">
        <v>1012080</v>
      </c>
      <c r="G154" t="str">
        <f>IFERROR(IF(INDEX('Terms and Lists'!$M$1:$M$15,MATCH(F155,'Terms and Lists'!$K$1:$K$14,0))=1,"C",""),"")</f>
        <v/>
      </c>
    </row>
    <row r="155" spans="1:9" ht="15" customHeight="1" x14ac:dyDescent="0.25">
      <c r="A155" s="113"/>
      <c r="B155" s="114" t="str">
        <f>VLOOKUP(F155,'Drug Portfolio Master'!$A:$Y,4,FALSE)</f>
        <v>SENSORCAINE(R) (BUPIVACAINE HCI AND EPINEPHRINE INJECTION, USP) WITH EPINEPHRINE 1:200,000 (AS BITARTRATE) 0.5% 250mg per 50mL (5mg per mL) 50mL VIAL</v>
      </c>
      <c r="C155" s="115" t="str">
        <f>VLOOKUP(F155,'Drug Portfolio Master'!$A:$Y,5,FALSE)</f>
        <v>5mg/mL</v>
      </c>
      <c r="D155" s="114" t="str">
        <f>VLOOKUP(F155,'Drug Portfolio Master'!$A:$Y,6,FALSE)</f>
        <v>50mL</v>
      </c>
      <c r="E155" s="116" t="str">
        <f>VLOOKUP(F155,'Drug Portfolio Master'!$A:$Y,3,FALSE)</f>
        <v>63323-463-57</v>
      </c>
      <c r="F155" s="199">
        <v>1012090</v>
      </c>
      <c r="G155" t="str">
        <f>IFERROR(IF(INDEX('Terms and Lists'!$M$1:$M$15,MATCH(F156,'Terms and Lists'!$K$1:$K$14,0))=1,"C",""),"")</f>
        <v/>
      </c>
    </row>
    <row r="156" spans="1:9" ht="15" customHeight="1" x14ac:dyDescent="0.25">
      <c r="A156" s="113"/>
      <c r="B156" s="114" t="str">
        <f>VLOOKUP(F156,'Drug Portfolio Master'!$A:$Y,4,FALSE)</f>
        <v>SODIUM BICARBONATE INJECTION USP, 8.4% 50 mEq/50 mL (1 mEq/mL) LUER-JET™ SYR</v>
      </c>
      <c r="C156" s="115" t="str">
        <f>VLOOKUP(F156,'Drug Portfolio Master'!$A:$Y,5,FALSE)</f>
        <v>84 mg/1 mL</v>
      </c>
      <c r="D156" s="114" t="str">
        <f>VLOOKUP(F156,'Drug Portfolio Master'!$A:$Y,6,FALSE)</f>
        <v>50 mL</v>
      </c>
      <c r="E156" s="116" t="str">
        <f>VLOOKUP(F156,'Drug Portfolio Master'!$A:$Y,3,FALSE)</f>
        <v>76329-3352-1</v>
      </c>
      <c r="F156" s="199">
        <v>1012410</v>
      </c>
      <c r="G156" t="str">
        <f>IFERROR(IF(INDEX('Terms and Lists'!$M$1:$M$15,MATCH(F157,'Terms and Lists'!$K$1:$K$14,0))=1,"C",""),"")</f>
        <v/>
      </c>
    </row>
    <row r="157" spans="1:9" ht="15" customHeight="1" x14ac:dyDescent="0.25">
      <c r="A157" s="113"/>
      <c r="B157" s="114" t="str">
        <f>VLOOKUP(F157,'Drug Portfolio Master'!$A:$Y,4,FALSE)</f>
        <v>SODIUM BICARBONATE INJECTION USP, 8.4% 50mEq/50mL (1mEq/mL) 50mL VIAL</v>
      </c>
      <c r="C157" s="115" t="str">
        <f>VLOOKUP(F157,'Drug Portfolio Master'!$A:$Y,5,FALSE)</f>
        <v>50mEq (1mEq/mL)</v>
      </c>
      <c r="D157" s="114" t="str">
        <f>VLOOKUP(F157,'Drug Portfolio Master'!$A:$Y,6,FALSE)</f>
        <v>50mL</v>
      </c>
      <c r="E157" s="116" t="str">
        <f>VLOOKUP(F157,'Drug Portfolio Master'!$A:$Y,3,FALSE)</f>
        <v>0409-6625-14</v>
      </c>
      <c r="F157" s="199">
        <v>1000590</v>
      </c>
      <c r="G157" t="str">
        <f>IFERROR(IF(INDEX('Terms and Lists'!$M$1:$M$15,MATCH(F158,'Terms and Lists'!$K$1:$K$14,0))=1,"C",""),"")</f>
        <v/>
      </c>
    </row>
    <row r="158" spans="1:9" ht="15" customHeight="1" x14ac:dyDescent="0.25">
      <c r="A158" s="113"/>
      <c r="B158" s="114" t="str">
        <f>VLOOKUP(F158,'Drug Portfolio Master'!$A:$Y,4,FALSE)</f>
        <v>SODIUM BICARBONATE INJECTION, USP, 8.4% 50 mEq (1 mEq PER mL) 50mL VIAL</v>
      </c>
      <c r="C158" s="115" t="str">
        <f>VLOOKUP(F158,'Drug Portfolio Master'!$A:$Y,5,FALSE)</f>
        <v>84mg/mL (1mEq/mL)</v>
      </c>
      <c r="D158" s="114" t="str">
        <f>VLOOKUP(F158,'Drug Portfolio Master'!$A:$Y,6,FALSE)</f>
        <v>50mL</v>
      </c>
      <c r="E158" s="116" t="str">
        <f>VLOOKUP(F158,'Drug Portfolio Master'!$A:$Y,3,FALSE)</f>
        <v>63323-089-50</v>
      </c>
      <c r="F158" s="199">
        <v>1016520</v>
      </c>
      <c r="G158" t="str">
        <f>IFERROR(IF(INDEX('Terms and Lists'!$M$1:$M$15,MATCH(F159,'Terms and Lists'!$K$1:$K$14,0))=1,"C",""),"")</f>
        <v/>
      </c>
    </row>
    <row r="159" spans="1:9" ht="15" customHeight="1" x14ac:dyDescent="0.25">
      <c r="A159" s="113"/>
      <c r="B159" s="114" t="str">
        <f>VLOOKUP(F159,'Drug Portfolio Master'!$A:$Y,4,FALSE)</f>
        <v>SOLU-CORTEF® 100mg 2mL ACT-O-VIAL®</v>
      </c>
      <c r="C159" s="115" t="str">
        <f>VLOOKUP(F159,'Drug Portfolio Master'!$A:$Y,5,FALSE)</f>
        <v>100mg/2mL</v>
      </c>
      <c r="D159" s="114" t="str">
        <f>VLOOKUP(F159,'Drug Portfolio Master'!$A:$Y,6,FALSE)</f>
        <v>2mL</v>
      </c>
      <c r="E159" s="116" t="str">
        <f>VLOOKUP(F159,'Drug Portfolio Master'!$A:$Y,3,FALSE)</f>
        <v>0009-0011-04</v>
      </c>
      <c r="F159" s="199">
        <v>1000640</v>
      </c>
      <c r="G159" t="str">
        <f>IFERROR(IF(INDEX('Terms and Lists'!$M$1:$M$15,MATCH(F160,'Terms and Lists'!$K$1:$K$14,0))=1,"C",""),"")</f>
        <v/>
      </c>
    </row>
    <row r="160" spans="1:9" ht="15" customHeight="1" x14ac:dyDescent="0.25">
      <c r="A160" s="113"/>
      <c r="B160" s="114" t="str">
        <f>VLOOKUP(F160,'Drug Portfolio Master'!$A:$Y,4,FALSE)</f>
        <v>SOLU-CORTEF® 250mg 2mL ACT-O-VIAL®</v>
      </c>
      <c r="C160" s="115" t="str">
        <f>VLOOKUP(F160,'Drug Portfolio Master'!$A:$Y,5,FALSE)</f>
        <v>250mg</v>
      </c>
      <c r="D160" s="114" t="str">
        <f>VLOOKUP(F160,'Drug Portfolio Master'!$A:$Y,6,FALSE)</f>
        <v>2mL</v>
      </c>
      <c r="E160" s="116" t="str">
        <f>VLOOKUP(F160,'Drug Portfolio Master'!$A:$Y,3,FALSE)</f>
        <v>0009-0013-06</v>
      </c>
      <c r="F160" s="199">
        <v>1000650</v>
      </c>
      <c r="G160" t="str">
        <f>IFERROR(IF(INDEX('Terms and Lists'!$M$1:$M$15,MATCH(F161,'Terms and Lists'!$K$1:$K$14,0))=1,"C",""),"")</f>
        <v/>
      </c>
    </row>
    <row r="161" spans="1:9" ht="15" customHeight="1" x14ac:dyDescent="0.25">
      <c r="A161" s="113"/>
      <c r="B161" s="114" t="str">
        <f>VLOOKUP(F161,'Drug Portfolio Master'!$A:$Y,4,FALSE)</f>
        <v>SOLU-MEDROL® 125MG PER VIAL 2mL ACT-O-VIAL®</v>
      </c>
      <c r="C161" s="115" t="str">
        <f>VLOOKUP(F161,'Drug Portfolio Master'!$A:$Y,5,FALSE)</f>
        <v>125mg</v>
      </c>
      <c r="D161" s="114" t="str">
        <f>VLOOKUP(F161,'Drug Portfolio Master'!$A:$Y,6,FALSE)</f>
        <v>2mL</v>
      </c>
      <c r="E161" s="116" t="str">
        <f>VLOOKUP(F161,'Drug Portfolio Master'!$A:$Y,3,FALSE)</f>
        <v>0009-0047-22</v>
      </c>
      <c r="F161" s="199">
        <v>1000660</v>
      </c>
      <c r="G161" t="str">
        <f>IFERROR(IF(INDEX('Terms and Lists'!$M$1:$M$15,MATCH(F162,'Terms and Lists'!$K$1:$K$14,0))=1,"C",""),"")</f>
        <v/>
      </c>
    </row>
    <row r="162" spans="1:9" s="1" customFormat="1" ht="15" customHeight="1" x14ac:dyDescent="0.25">
      <c r="A162" s="113"/>
      <c r="B162" s="114" t="str">
        <f>VLOOKUP(F162,'Drug Portfolio Master'!$A:$Y,4,FALSE)</f>
        <v>SOLU-MEDROL® 40MG PER VIAL 1mL ACT-O-VIAL®</v>
      </c>
      <c r="C162" s="115" t="str">
        <f>VLOOKUP(F162,'Drug Portfolio Master'!$A:$Y,5,FALSE)</f>
        <v>40mg</v>
      </c>
      <c r="D162" s="114" t="str">
        <f>VLOOKUP(F162,'Drug Portfolio Master'!$A:$Y,6,FALSE)</f>
        <v>1mL</v>
      </c>
      <c r="E162" s="116" t="str">
        <f>VLOOKUP(F162,'Drug Portfolio Master'!$A:$Y,3,FALSE)</f>
        <v>0009-0039-28</v>
      </c>
      <c r="F162" s="199">
        <v>1000670</v>
      </c>
      <c r="G162" t="str">
        <f>IFERROR(IF(INDEX('Terms and Lists'!$M$1:$M$15,MATCH(F163,'Terms and Lists'!$K$1:$K$14,0))=1,"C",""),"")</f>
        <v/>
      </c>
      <c r="H162" s="219"/>
      <c r="I162" s="45"/>
    </row>
    <row r="163" spans="1:9" s="1" customFormat="1" ht="15" customHeight="1" x14ac:dyDescent="0.25">
      <c r="A163" s="113"/>
      <c r="B163" s="114" t="str">
        <f>VLOOKUP(F163,'Drug Portfolio Master'!$A:$Y,4,FALSE)</f>
        <v>STERILE WATER FOR INJECTION, USP 100mL VIAL</v>
      </c>
      <c r="C163" s="115">
        <f>VLOOKUP(F163,'Drug Portfolio Master'!$A:$Y,5,FALSE)</f>
        <v>0</v>
      </c>
      <c r="D163" s="114" t="str">
        <f>VLOOKUP(F163,'Drug Portfolio Master'!$A:$Y,6,FALSE)</f>
        <v>100mL</v>
      </c>
      <c r="E163" s="116" t="str">
        <f>VLOOKUP(F163,'Drug Portfolio Master'!$A:$Y,3,FALSE)</f>
        <v>0409-4887-99</v>
      </c>
      <c r="F163" s="199">
        <v>1000690</v>
      </c>
      <c r="G163" t="str">
        <f>IFERROR(IF(INDEX('Terms and Lists'!$M$1:$M$15,MATCH(F164,'Terms and Lists'!$K$1:$K$14,0))=1,"C",""),"")</f>
        <v/>
      </c>
      <c r="H163" s="219"/>
      <c r="I163" s="45"/>
    </row>
    <row r="164" spans="1:9" s="1" customFormat="1" ht="15" customHeight="1" x14ac:dyDescent="0.25">
      <c r="A164" s="113"/>
      <c r="B164" s="114" t="str">
        <f>VLOOKUP(F164,'Drug Portfolio Master'!$A:$Y,4,FALSE)</f>
        <v>STERILE WATER FOR INJECTION, USP 20mL VIAL</v>
      </c>
      <c r="C164" s="115">
        <f>VLOOKUP(F164,'Drug Portfolio Master'!$A:$Y,5,FALSE)</f>
        <v>0</v>
      </c>
      <c r="D164" s="114" t="str">
        <f>VLOOKUP(F164,'Drug Portfolio Master'!$A:$Y,6,FALSE)</f>
        <v>20mL</v>
      </c>
      <c r="E164" s="116" t="str">
        <f>VLOOKUP(F164,'Drug Portfolio Master'!$A:$Y,3,FALSE)</f>
        <v>0409-4887-20</v>
      </c>
      <c r="F164" s="199">
        <v>1012940</v>
      </c>
      <c r="G164" t="str">
        <f>IFERROR(IF(INDEX('Terms and Lists'!$M$1:$M$15,MATCH(F165,'Terms and Lists'!$K$1:$K$14,0))=1,"C",""),"")</f>
        <v/>
      </c>
      <c r="H164" s="219"/>
      <c r="I164" s="45"/>
    </row>
    <row r="165" spans="1:9" s="1" customFormat="1" ht="15" customHeight="1" x14ac:dyDescent="0.25">
      <c r="A165" s="113"/>
      <c r="B165" s="114" t="str">
        <f>VLOOKUP(F165,'Drug Portfolio Master'!$A:$Y,4,FALSE)</f>
        <v>STERILE WATER FOR INJECTION, USP 50mL VIAL</v>
      </c>
      <c r="C165" s="115">
        <f>VLOOKUP(F165,'Drug Portfolio Master'!$A:$Y,5,FALSE)</f>
        <v>0</v>
      </c>
      <c r="D165" s="114" t="str">
        <f>VLOOKUP(F165,'Drug Portfolio Master'!$A:$Y,6,FALSE)</f>
        <v>50mL</v>
      </c>
      <c r="E165" s="116" t="str">
        <f>VLOOKUP(F165,'Drug Portfolio Master'!$A:$Y,3,FALSE)</f>
        <v>0409-4887-50</v>
      </c>
      <c r="F165" s="199">
        <v>1000680</v>
      </c>
      <c r="G165" t="str">
        <f>IFERROR(IF(INDEX('Terms and Lists'!$M$1:$M$15,MATCH(F166,'Terms and Lists'!$K$1:$K$14,0))=1,"C",""),"")</f>
        <v>C</v>
      </c>
      <c r="H165" s="219"/>
      <c r="I165" s="45"/>
    </row>
    <row r="166" spans="1:9" s="1" customFormat="1" ht="15" customHeight="1" x14ac:dyDescent="0.25">
      <c r="A166" s="113"/>
      <c r="B166" s="114" t="str">
        <f>VLOOKUP(F166,'Drug Portfolio Master'!$A:$Y,4,FALSE)</f>
        <v>SUCCINYLCHOLINE CHLORIDE INJECTION, USP 200mg/10mL (20mg/mL) 10mL VIAL</v>
      </c>
      <c r="C166" s="115" t="str">
        <f>VLOOKUP(F166,'Drug Portfolio Master'!$A:$Y,5,FALSE)</f>
        <v>20mg/mL</v>
      </c>
      <c r="D166" s="114" t="str">
        <f>VLOOKUP(F166,'Drug Portfolio Master'!$A:$Y,6,FALSE)</f>
        <v>10mL</v>
      </c>
      <c r="E166" s="116" t="str">
        <f>VLOOKUP(F166,'Drug Portfolio Master'!$A:$Y,3,FALSE)</f>
        <v>43598-666-25</v>
      </c>
      <c r="F166" s="199">
        <v>1015360</v>
      </c>
      <c r="G166" t="str">
        <f>IFERROR(IF(INDEX('Terms and Lists'!$M$1:$M$15,MATCH(F167,'Terms and Lists'!$K$1:$K$14,0))=1,"C",""),"")</f>
        <v/>
      </c>
      <c r="H166" s="219"/>
      <c r="I166" s="45"/>
    </row>
    <row r="167" spans="1:9" s="1" customFormat="1" ht="15" customHeight="1" x14ac:dyDescent="0.25">
      <c r="A167" s="113"/>
      <c r="B167" s="114" t="str">
        <f>VLOOKUP(F167,'Drug Portfolio Master'!$A:$Y,4,FALSE)</f>
        <v>TRANEXAMIC ACID INJECTION 1000mg PER 10mL (100mg/mL) 10mL VIAL</v>
      </c>
      <c r="C167" s="115" t="str">
        <f>VLOOKUP(F167,'Drug Portfolio Master'!$A:$Y,5,FALSE)</f>
        <v>100mg/mL</v>
      </c>
      <c r="D167" s="114" t="str">
        <f>VLOOKUP(F167,'Drug Portfolio Master'!$A:$Y,6,FALSE)</f>
        <v>10mL</v>
      </c>
      <c r="E167" s="116" t="str">
        <f>VLOOKUP(F167,'Drug Portfolio Master'!$A:$Y,3,FALSE)</f>
        <v>55150-188-10</v>
      </c>
      <c r="F167" s="199">
        <v>1015840</v>
      </c>
      <c r="G167" t="str">
        <f>IFERROR(IF(INDEX('Terms and Lists'!$M$1:$M$15,MATCH(F168,'Terms and Lists'!$K$1:$K$14,0))=1,"C",""),"")</f>
        <v/>
      </c>
      <c r="H167" s="219"/>
      <c r="I167" s="45"/>
    </row>
    <row r="168" spans="1:9" s="1" customFormat="1" ht="15" customHeight="1" x14ac:dyDescent="0.25">
      <c r="A168" s="113"/>
      <c r="B168" s="114" t="str">
        <f>VLOOKUP(F168,'Drug Portfolio Master'!$A:$Y,4,FALSE)</f>
        <v>VASOSTRICT(TM) (VASOPRESSIN INJECTION, USP) 20 UNITS PER mL 1mL VIAL</v>
      </c>
      <c r="C168" s="115" t="str">
        <f>VLOOKUP(F168,'Drug Portfolio Master'!$A:$Y,5,FALSE)</f>
        <v>20 UNITS PER mL</v>
      </c>
      <c r="D168" s="114" t="str">
        <f>VLOOKUP(F168,'Drug Portfolio Master'!$A:$Y,6,FALSE)</f>
        <v>1mL</v>
      </c>
      <c r="E168" s="116" t="str">
        <f>VLOOKUP(F168,'Drug Portfolio Master'!$A:$Y,3,FALSE)</f>
        <v>42023-0164-25</v>
      </c>
      <c r="F168" s="199">
        <v>1009720</v>
      </c>
      <c r="G168" t="str">
        <f>IFERROR(IF(INDEX('Terms and Lists'!$M$1:$M$15,MATCH(F169,'Terms and Lists'!$K$1:$K$14,0))=1,"C",""),"")</f>
        <v/>
      </c>
      <c r="H168" s="219"/>
      <c r="I168" s="45"/>
    </row>
    <row r="169" spans="1:9" s="1" customFormat="1" ht="15" customHeight="1" x14ac:dyDescent="0.25">
      <c r="A169" s="113"/>
      <c r="B169" s="114" t="str">
        <f>VLOOKUP(F169,'Drug Portfolio Master'!$A:$Y,4,FALSE)</f>
        <v>VECURONIUM BROMIDE FOR INJECTION 10mg 1mg/mL 10mL VIAL</v>
      </c>
      <c r="C169" s="115" t="str">
        <f>VLOOKUP(F169,'Drug Portfolio Master'!$A:$Y,5,FALSE)</f>
        <v>1mg/mL</v>
      </c>
      <c r="D169" s="114" t="str">
        <f>VLOOKUP(F169,'Drug Portfolio Master'!$A:$Y,6,FALSE)</f>
        <v>10mL</v>
      </c>
      <c r="E169" s="116" t="str">
        <f>VLOOKUP(F169,'Drug Portfolio Master'!$A:$Y,3,FALSE)</f>
        <v>0409-1632-01</v>
      </c>
      <c r="F169" s="199">
        <v>1012950</v>
      </c>
      <c r="G169" t="str">
        <f>IFERROR(IF(INDEX('Terms and Lists'!$M$1:$M$15,MATCH(F170,'Terms and Lists'!$K$1:$K$14,0))=1,"C",""),"")</f>
        <v/>
      </c>
      <c r="H169" s="219"/>
      <c r="I169" s="45"/>
    </row>
    <row r="170" spans="1:9" s="12" customFormat="1" ht="15.75" x14ac:dyDescent="0.25">
      <c r="A170" s="113"/>
      <c r="B170" s="114" t="str">
        <f>VLOOKUP(F170,'Drug Portfolio Master'!$A:$Y,4,FALSE)</f>
        <v>VECURONIUM BROMIDE FOR INJECTION, 10mg PER VIAL* 10mL VIAL</v>
      </c>
      <c r="C170" s="115" t="str">
        <f>VLOOKUP(F170,'Drug Portfolio Master'!$A:$Y,5,FALSE)</f>
        <v>1mg/mL</v>
      </c>
      <c r="D170" s="114" t="str">
        <f>VLOOKUP(F170,'Drug Portfolio Master'!$A:$Y,6,FALSE)</f>
        <v>10mL</v>
      </c>
      <c r="E170" s="116" t="str">
        <f>VLOOKUP(F170,'Drug Portfolio Master'!$A:$Y,3,FALSE)</f>
        <v>55150-235-10</v>
      </c>
      <c r="F170" s="199">
        <v>1016220</v>
      </c>
      <c r="G170" t="str">
        <f>IFERROR(IF(INDEX('Terms and Lists'!$M$1:$M$15,MATCH(F171,'Terms and Lists'!$K$1:$K$14,0))=1,"C",""),"")</f>
        <v/>
      </c>
      <c r="H170" s="40"/>
    </row>
    <row r="171" spans="1:9" s="12" customFormat="1" ht="15.75" x14ac:dyDescent="0.25">
      <c r="A171" s="113"/>
      <c r="B171" s="114" t="str">
        <f>VLOOKUP(F171,'Drug Portfolio Master'!$A:$Y,4,FALSE)</f>
        <v>VENTOLIN® HFA (ALBUTEROL SULFATE) 90mcg BOXED</v>
      </c>
      <c r="C171" s="115" t="str">
        <f>VLOOKUP(F171,'Drug Portfolio Master'!$A:$Y,5,FALSE)</f>
        <v>90mcg</v>
      </c>
      <c r="D171" s="114" t="str">
        <f>VLOOKUP(F171,'Drug Portfolio Master'!$A:$Y,6,FALSE)</f>
        <v>8gm</v>
      </c>
      <c r="E171" s="116" t="str">
        <f>VLOOKUP(F171,'Drug Portfolio Master'!$A:$Y,3,FALSE)</f>
        <v>0173-0682-24</v>
      </c>
      <c r="F171" s="199">
        <v>1000700</v>
      </c>
      <c r="G171" t="str">
        <f>IFERROR(IF(INDEX('Terms and Lists'!$M$1:$M$15,MATCH(F172,'Terms and Lists'!$K$1:$K$14,0))=1,"C",""),"")</f>
        <v/>
      </c>
      <c r="H171" s="40"/>
    </row>
    <row r="172" spans="1:9" s="12" customFormat="1" ht="15.75" x14ac:dyDescent="0.25">
      <c r="A172" s="113"/>
      <c r="B172" s="114" t="str">
        <f>VLOOKUP(F172,'Drug Portfolio Master'!$A:$Y,4,FALSE)</f>
        <v>VERAPAMIL HCI INJECTION USP, 5mg PER 2mL (2.5mg/mL) 2mL VIAL</v>
      </c>
      <c r="C172" s="115" t="str">
        <f>VLOOKUP(F172,'Drug Portfolio Master'!$A:$Y,5,FALSE)</f>
        <v>2.5mg/mL</v>
      </c>
      <c r="D172" s="114" t="str">
        <f>VLOOKUP(F172,'Drug Portfolio Master'!$A:$Y,6,FALSE)</f>
        <v>2mL</v>
      </c>
      <c r="E172" s="116" t="str">
        <f>VLOOKUP(F172,'Drug Portfolio Master'!$A:$Y,3,FALSE)</f>
        <v>55150-342-25</v>
      </c>
      <c r="F172" s="199">
        <v>1016240</v>
      </c>
      <c r="G172" t="str">
        <f>IFERROR(IF(INDEX('Terms and Lists'!$M$1:$M$15,MATCH(F173,'Terms and Lists'!$K$1:$K$14,0))=1,"C",""),"")</f>
        <v/>
      </c>
      <c r="H172" s="40"/>
    </row>
    <row r="173" spans="1:9" ht="15.75" x14ac:dyDescent="0.25">
      <c r="A173" s="113"/>
      <c r="B173" s="114" t="str">
        <f>VLOOKUP(F173,'Drug Portfolio Master'!$A:$Y,4,FALSE)</f>
        <v>VERAPAMIL HCI INJECTION, USP 10mg PER 4mL (2.5mg/mL) 4mL VIAL</v>
      </c>
      <c r="C173" s="115" t="str">
        <f>VLOOKUP(F173,'Drug Portfolio Master'!$A:$Y,5,FALSE)</f>
        <v>2.5mg/mL</v>
      </c>
      <c r="D173" s="114" t="str">
        <f>VLOOKUP(F173,'Drug Portfolio Master'!$A:$Y,6,FALSE)</f>
        <v>4mL</v>
      </c>
      <c r="E173" s="116" t="str">
        <f>VLOOKUP(F173,'Drug Portfolio Master'!$A:$Y,3,FALSE)</f>
        <v>55150-343-05</v>
      </c>
      <c r="F173" s="199">
        <v>1016230</v>
      </c>
      <c r="G173" t="str">
        <f>IFERROR(IF(INDEX('Terms and Lists'!$M$1:$M$15,MATCH(F174,'Terms and Lists'!$K$1:$K$14,0))=1,"C",""),"")</f>
        <v/>
      </c>
    </row>
    <row r="174" spans="1:9" ht="15.75" x14ac:dyDescent="0.25">
      <c r="A174" s="113"/>
      <c r="B174" s="114" t="str">
        <f>VLOOKUP(F174,'Drug Portfolio Master'!$A:$Y,4,FALSE)</f>
        <v>VERAPAMIL HCI INJECTION, USP 5mg/2mL (2.5 mg/mL) VIAL</v>
      </c>
      <c r="C174" s="115" t="str">
        <f>VLOOKUP(F174,'Drug Portfolio Master'!$A:$Y,5,FALSE)</f>
        <v>5mg/2mL (2.5 mg/mL)</v>
      </c>
      <c r="D174" s="114" t="str">
        <f>VLOOKUP(F174,'Drug Portfolio Master'!$A:$Y,6,FALSE)</f>
        <v>2mL</v>
      </c>
      <c r="E174" s="116" t="str">
        <f>VLOOKUP(F174,'Drug Portfolio Master'!$A:$Y,3,FALSE)</f>
        <v>0409-1144-05</v>
      </c>
      <c r="F174" s="199">
        <v>1000710</v>
      </c>
      <c r="G174" t="str">
        <f>IFERROR(IF(INDEX('Terms and Lists'!$M$1:$M$15,MATCH(F175,'Terms and Lists'!$K$1:$K$14,0))=1,"C",""),"")</f>
        <v/>
      </c>
    </row>
    <row r="175" spans="1:9" ht="15.75" x14ac:dyDescent="0.25">
      <c r="A175" s="113"/>
      <c r="B175" s="114" t="str">
        <f>VLOOKUP(F175,'Drug Portfolio Master'!$A:$Y,4,FALSE)</f>
        <v>VERAPAMIL HYDROCHLORIDE INJECTION, USP 10mg (2.5 mg/mL) 4mL ANSYR SYR</v>
      </c>
      <c r="C175" s="115" t="str">
        <f>VLOOKUP(F175,'Drug Portfolio Master'!$A:$Y,5,FALSE)</f>
        <v>10mg (2.5 mg/mL)</v>
      </c>
      <c r="D175" s="114" t="str">
        <f>VLOOKUP(F175,'Drug Portfolio Master'!$A:$Y,6,FALSE)</f>
        <v>4mL</v>
      </c>
      <c r="E175" s="116" t="str">
        <f>VLOOKUP(F175,'Drug Portfolio Master'!$A:$Y,3,FALSE)</f>
        <v>0409-9633-05</v>
      </c>
      <c r="F175" s="199">
        <v>1000720</v>
      </c>
      <c r="G175" t="str">
        <f>IFERROR(IF(INDEX('Terms and Lists'!$M$1:$M$15,MATCH(F176,'Terms and Lists'!$K$1:$K$14,0))=1,"C",""),"")</f>
        <v/>
      </c>
    </row>
    <row r="176" spans="1:9" ht="15.75" x14ac:dyDescent="0.25">
      <c r="A176" s="113"/>
      <c r="B176" s="114" t="str">
        <f>VLOOKUP(F176,'Drug Portfolio Master'!$A:$Y,4,FALSE)</f>
        <v>XYLOCAINE® -MPF (LIDOCAINE HCI AND EPINEPHRINE INJECTION, USP) WITH EPINEPHRINE 1:200,000 1% 300mg per 30mL (10mg per mL) 30mL VIAL</v>
      </c>
      <c r="C176" s="115" t="str">
        <f>VLOOKUP(F176,'Drug Portfolio Master'!$A:$Y,5,FALSE)</f>
        <v>10mg/mL</v>
      </c>
      <c r="D176" s="114" t="str">
        <f>VLOOKUP(F176,'Drug Portfolio Master'!$A:$Y,6,FALSE)</f>
        <v>30mL</v>
      </c>
      <c r="E176" s="116" t="str">
        <f>VLOOKUP(F176,'Drug Portfolio Master'!$A:$Y,3,FALSE)</f>
        <v>63323-487-37</v>
      </c>
      <c r="F176" s="199">
        <v>1012370</v>
      </c>
    </row>
    <row r="177" spans="1:6" ht="15.75" x14ac:dyDescent="0.25">
      <c r="A177" s="117"/>
      <c r="B177" s="118"/>
      <c r="C177" s="119"/>
      <c r="D177" s="118"/>
      <c r="E177" s="120"/>
      <c r="F177" s="120"/>
    </row>
  </sheetData>
  <sheetProtection algorithmName="SHA-512" hashValue="fyTpobhvY59CBTgCYvS8ZlX3hd6TrNd7GnzEbImNNDNxjAdiCh3MPG5QOn3ptLmXUTIJARCbj1g/Y2feXar8UQ==" saltValue="O7Bd2d5F/DIOD8EMaRmMfg==" spinCount="100000" sheet="1" objects="1" scenarios="1" autoFilter="0"/>
  <autoFilter ref="A11:F176" xr:uid="{57A30A0B-58F3-4BD8-A9EF-8755044CC6BC}">
    <sortState xmlns:xlrd2="http://schemas.microsoft.com/office/spreadsheetml/2017/richdata2" ref="A12:F164">
      <sortCondition ref="B11"/>
    </sortState>
  </autoFilter>
  <sortState xmlns:xlrd2="http://schemas.microsoft.com/office/spreadsheetml/2017/richdata2" ref="B12:F158">
    <sortCondition ref="B7:B158"/>
  </sortState>
  <mergeCells count="7">
    <mergeCell ref="A1:F1"/>
    <mergeCell ref="H4:L4"/>
    <mergeCell ref="H5:L5"/>
    <mergeCell ref="A5:F5"/>
    <mergeCell ref="A10:F10"/>
    <mergeCell ref="A2:F2"/>
    <mergeCell ref="A3:F3"/>
  </mergeCells>
  <conditionalFormatting sqref="A127:E176 A12:E125">
    <cfRule type="expression" dxfId="24" priority="21" stopIfTrue="1">
      <formula>$F12=1009960</formula>
    </cfRule>
  </conditionalFormatting>
  <conditionalFormatting sqref="A12:E125">
    <cfRule type="expression" dxfId="23" priority="22">
      <formula>$G12="C"</formula>
    </cfRule>
  </conditionalFormatting>
  <conditionalFormatting sqref="A177:F177">
    <cfRule type="expression" dxfId="22" priority="87" stopIfTrue="1">
      <formula>$F170=1009960</formula>
    </cfRule>
  </conditionalFormatting>
  <conditionalFormatting sqref="A177:F177">
    <cfRule type="expression" dxfId="21" priority="89">
      <formula>$G169="C"</formula>
    </cfRule>
  </conditionalFormatting>
  <conditionalFormatting sqref="A127:E176">
    <cfRule type="expression" dxfId="20" priority="312">
      <formula>$G126="C"</formula>
    </cfRule>
  </conditionalFormatting>
  <conditionalFormatting sqref="F127:F176 F12:F125">
    <cfRule type="duplicateValues" dxfId="19" priority="313"/>
  </conditionalFormatting>
  <conditionalFormatting sqref="A126:E126">
    <cfRule type="expression" dxfId="18" priority="1" stopIfTrue="1">
      <formula>$F126=1009960</formula>
    </cfRule>
  </conditionalFormatting>
  <conditionalFormatting sqref="A126:E126">
    <cfRule type="expression" dxfId="17" priority="2">
      <formula>$G126="C"</formula>
    </cfRule>
  </conditionalFormatting>
  <conditionalFormatting sqref="F126">
    <cfRule type="duplicateValues" dxfId="16" priority="3"/>
  </conditionalFormatting>
  <hyperlinks>
    <hyperlink ref="H5:L5" r:id="rId1" display="https://www.healthfirst.com/store/medications/" xr:uid="{A8C6BB4A-98AF-4E7C-8B1D-D22175AB5163}"/>
  </hyperlinks>
  <pageMargins left="0.7" right="0.7" top="0.75" bottom="0.75" header="0.3" footer="0.3"/>
  <pageSetup scale="39" fitToHeight="0"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62E61-31EC-4555-867A-47D5BEA476F8}">
  <sheetPr codeName="Sheet4"/>
  <dimension ref="A1:HY233"/>
  <sheetViews>
    <sheetView topLeftCell="A22" zoomScale="90" zoomScaleNormal="90" workbookViewId="0">
      <pane xSplit="2" ySplit="6" topLeftCell="C28" activePane="bottomRight" state="frozen"/>
      <selection activeCell="B90" sqref="B90"/>
      <selection pane="topRight" activeCell="B90" sqref="B90"/>
      <selection pane="bottomLeft" activeCell="B90" sqref="B90"/>
      <selection pane="bottomRight" activeCell="B90" sqref="B90"/>
    </sheetView>
  </sheetViews>
  <sheetFormatPr defaultColWidth="8.85546875" defaultRowHeight="15" x14ac:dyDescent="0.25"/>
  <cols>
    <col min="1" max="1" width="15.140625" customWidth="1"/>
    <col min="2" max="2" width="88.5703125" bestFit="1" customWidth="1"/>
    <col min="3" max="3" width="43.5703125" customWidth="1"/>
    <col min="4" max="4" width="15.42578125" bestFit="1" customWidth="1"/>
    <col min="5" max="5" width="35.28515625" customWidth="1"/>
    <col min="6" max="6" width="18.140625" customWidth="1"/>
    <col min="7" max="7" width="19.5703125" style="94" bestFit="1" customWidth="1"/>
    <col min="8" max="8" width="6" style="94" customWidth="1"/>
    <col min="9" max="9" width="10.42578125" style="94" bestFit="1" customWidth="1"/>
    <col min="10" max="10" width="14.7109375" style="79" bestFit="1" customWidth="1"/>
    <col min="11" max="11" width="2.7109375" style="1" bestFit="1" customWidth="1"/>
    <col min="12" max="12" width="14.5703125" style="1" bestFit="1" customWidth="1"/>
    <col min="13" max="13" width="14.5703125" style="1" customWidth="1"/>
    <col min="14" max="15" width="8.85546875" style="1" customWidth="1"/>
    <col min="16" max="16" width="8.85546875" style="1"/>
    <col min="17" max="17" width="10.5703125" style="1" customWidth="1"/>
    <col min="18" max="16384" width="8.85546875" style="1"/>
  </cols>
  <sheetData>
    <row r="1" spans="1:20" ht="54" customHeight="1" x14ac:dyDescent="0.25">
      <c r="A1" s="279" t="s">
        <v>163</v>
      </c>
      <c r="B1" s="280"/>
      <c r="C1" s="280"/>
      <c r="D1" s="280"/>
      <c r="E1" s="280"/>
      <c r="F1" s="280"/>
      <c r="G1" s="280"/>
      <c r="H1" s="280"/>
      <c r="I1" s="280"/>
      <c r="J1" s="78"/>
      <c r="K1"/>
      <c r="L1"/>
      <c r="M1"/>
      <c r="N1"/>
      <c r="O1"/>
      <c r="P1"/>
      <c r="Q1"/>
      <c r="R1"/>
      <c r="S1"/>
      <c r="T1"/>
    </row>
    <row r="2" spans="1:20" ht="24" customHeight="1" x14ac:dyDescent="0.35">
      <c r="A2" s="281" t="s">
        <v>197</v>
      </c>
      <c r="B2" s="282"/>
      <c r="C2" s="282"/>
      <c r="D2" s="282"/>
      <c r="E2" s="282"/>
      <c r="F2" s="282"/>
      <c r="G2" s="282"/>
      <c r="H2" s="282"/>
      <c r="I2" s="282"/>
      <c r="J2" s="78"/>
      <c r="K2"/>
      <c r="L2"/>
      <c r="M2"/>
      <c r="N2"/>
      <c r="O2"/>
      <c r="P2"/>
      <c r="Q2"/>
      <c r="R2"/>
      <c r="S2"/>
      <c r="T2"/>
    </row>
    <row r="3" spans="1:20" ht="39" customHeight="1" x14ac:dyDescent="0.25">
      <c r="A3" s="283" t="s">
        <v>165</v>
      </c>
      <c r="B3" s="284"/>
      <c r="C3" s="284"/>
      <c r="D3" s="284"/>
      <c r="E3" s="284"/>
      <c r="F3" s="284"/>
      <c r="G3" s="284"/>
      <c r="H3" s="284"/>
      <c r="I3" s="284"/>
      <c r="J3" s="78"/>
      <c r="K3"/>
      <c r="L3"/>
      <c r="M3"/>
      <c r="N3"/>
      <c r="O3"/>
      <c r="P3"/>
      <c r="Q3"/>
      <c r="R3"/>
      <c r="S3"/>
      <c r="T3"/>
    </row>
    <row r="4" spans="1:20" s="2" customFormat="1" ht="32.25" customHeight="1" x14ac:dyDescent="0.25">
      <c r="A4" s="285" t="s">
        <v>164</v>
      </c>
      <c r="B4" s="286"/>
      <c r="C4" s="286"/>
      <c r="D4" s="286"/>
      <c r="E4" s="286"/>
      <c r="F4" s="286"/>
      <c r="G4" s="286"/>
      <c r="H4" s="286"/>
      <c r="I4" s="286"/>
      <c r="J4" s="79"/>
      <c r="K4" s="1"/>
      <c r="L4" s="1"/>
      <c r="M4" s="1"/>
      <c r="N4" s="1"/>
      <c r="O4" s="1"/>
      <c r="P4" s="1"/>
      <c r="Q4" s="1"/>
      <c r="R4" s="1"/>
      <c r="S4" s="1"/>
      <c r="T4" s="1"/>
    </row>
    <row r="5" spans="1:20" s="2" customFormat="1" ht="15.75" customHeight="1" x14ac:dyDescent="0.25">
      <c r="A5" s="285" t="s">
        <v>159</v>
      </c>
      <c r="B5" s="286"/>
      <c r="C5" s="286"/>
      <c r="D5" s="286"/>
      <c r="E5" s="286"/>
      <c r="F5" s="286"/>
      <c r="G5" s="286"/>
      <c r="H5" s="286"/>
      <c r="I5" s="286"/>
      <c r="J5" s="79"/>
      <c r="K5" s="1"/>
      <c r="L5" s="1"/>
      <c r="M5" s="1"/>
      <c r="N5" s="1"/>
      <c r="O5" s="1"/>
      <c r="P5" s="1"/>
      <c r="Q5" s="1"/>
      <c r="R5" s="1"/>
      <c r="S5" s="1"/>
      <c r="T5" s="1"/>
    </row>
    <row r="6" spans="1:20" ht="12" customHeight="1" thickBot="1" x14ac:dyDescent="0.3">
      <c r="A6" s="297"/>
      <c r="B6" s="298"/>
      <c r="C6" s="298"/>
      <c r="D6" s="298"/>
      <c r="E6" s="298"/>
      <c r="F6" s="298"/>
      <c r="G6" s="298"/>
      <c r="H6" s="298"/>
      <c r="I6" s="298"/>
      <c r="J6" s="78"/>
      <c r="K6" s="3"/>
      <c r="L6" s="3"/>
      <c r="M6" s="3"/>
      <c r="N6" s="3"/>
      <c r="O6" s="3"/>
      <c r="P6" s="3"/>
      <c r="Q6" s="3"/>
      <c r="R6" s="3"/>
      <c r="S6" s="3"/>
      <c r="T6" s="3"/>
    </row>
    <row r="7" spans="1:20" s="18" customFormat="1" ht="20.25" customHeight="1" thickBot="1" x14ac:dyDescent="0.35">
      <c r="A7" s="19" t="s">
        <v>174</v>
      </c>
      <c r="B7" s="29"/>
      <c r="C7" s="20" t="s">
        <v>175</v>
      </c>
      <c r="D7" s="21"/>
      <c r="E7" s="21"/>
      <c r="F7" s="22"/>
      <c r="G7" s="80"/>
      <c r="H7" s="80"/>
      <c r="I7" s="80"/>
      <c r="J7" s="81"/>
      <c r="K7" s="17"/>
      <c r="L7" s="17"/>
      <c r="M7" s="17"/>
      <c r="N7" s="17"/>
      <c r="O7" s="17"/>
      <c r="P7" s="17"/>
      <c r="Q7" s="17"/>
      <c r="R7" s="17"/>
      <c r="S7" s="17"/>
      <c r="T7" s="17"/>
    </row>
    <row r="8" spans="1:20" s="2" customFormat="1" ht="18" customHeight="1" x14ac:dyDescent="0.25">
      <c r="A8" s="16" t="s">
        <v>148</v>
      </c>
      <c r="B8" s="30"/>
      <c r="C8" s="23" t="s">
        <v>172</v>
      </c>
      <c r="D8" s="24"/>
      <c r="E8" s="291"/>
      <c r="F8" s="292"/>
      <c r="G8" s="82"/>
      <c r="H8" s="82"/>
      <c r="I8" s="82"/>
      <c r="J8" s="79"/>
      <c r="K8" s="1"/>
      <c r="L8" s="1"/>
      <c r="M8" s="1"/>
      <c r="N8" s="1"/>
      <c r="O8" s="1"/>
      <c r="P8" s="1"/>
      <c r="Q8" s="1"/>
      <c r="R8" s="1"/>
      <c r="S8" s="1"/>
      <c r="T8" s="1"/>
    </row>
    <row r="9" spans="1:20" s="2" customFormat="1" ht="18" customHeight="1" x14ac:dyDescent="0.25">
      <c r="A9" s="11" t="s">
        <v>161</v>
      </c>
      <c r="B9" s="31"/>
      <c r="C9" s="293" t="s">
        <v>173</v>
      </c>
      <c r="D9" s="294"/>
      <c r="E9" s="295"/>
      <c r="F9" s="296"/>
      <c r="G9" s="83"/>
      <c r="H9" s="83"/>
      <c r="I9" s="83"/>
      <c r="J9" s="79"/>
      <c r="K9" s="1"/>
      <c r="L9" s="1"/>
      <c r="M9" s="1"/>
      <c r="N9" s="1"/>
      <c r="O9" s="1"/>
      <c r="P9" s="1"/>
      <c r="Q9" s="1"/>
      <c r="R9" s="1"/>
      <c r="S9" s="1"/>
      <c r="T9" s="1"/>
    </row>
    <row r="10" spans="1:20" s="2" customFormat="1" ht="18" customHeight="1" x14ac:dyDescent="0.25">
      <c r="A10" s="11" t="s">
        <v>162</v>
      </c>
      <c r="B10" s="31"/>
      <c r="C10" s="287" t="s">
        <v>185</v>
      </c>
      <c r="D10" s="288"/>
      <c r="E10" s="289"/>
      <c r="F10" s="290"/>
      <c r="G10" s="82"/>
      <c r="H10" s="82"/>
      <c r="I10" s="82"/>
      <c r="J10" s="79"/>
      <c r="K10" s="1"/>
      <c r="L10" s="1"/>
      <c r="M10" s="1"/>
      <c r="N10" s="1"/>
      <c r="O10" s="1"/>
      <c r="P10" s="1"/>
      <c r="Q10" s="1"/>
      <c r="R10" s="1"/>
      <c r="S10" s="1"/>
      <c r="T10" s="1"/>
    </row>
    <row r="11" spans="1:20" s="2" customFormat="1" ht="18" customHeight="1" x14ac:dyDescent="0.25">
      <c r="A11" s="11" t="s">
        <v>149</v>
      </c>
      <c r="B11" s="31"/>
      <c r="C11" s="287" t="s">
        <v>170</v>
      </c>
      <c r="D11" s="288"/>
      <c r="E11" s="289"/>
      <c r="F11" s="290"/>
      <c r="G11" s="82"/>
      <c r="H11" s="82"/>
      <c r="I11" s="82"/>
      <c r="J11" s="79"/>
      <c r="K11" s="1"/>
      <c r="L11" s="1"/>
      <c r="M11" s="1"/>
      <c r="N11" s="1"/>
      <c r="O11" s="1"/>
      <c r="P11" s="1"/>
      <c r="Q11" s="1"/>
      <c r="R11" s="1"/>
      <c r="S11" s="1"/>
      <c r="T11" s="1"/>
    </row>
    <row r="12" spans="1:20" s="2" customFormat="1" ht="18" customHeight="1" x14ac:dyDescent="0.25">
      <c r="A12" s="11" t="s">
        <v>150</v>
      </c>
      <c r="B12" s="31"/>
      <c r="C12" s="76" t="s">
        <v>169</v>
      </c>
      <c r="D12" s="77"/>
      <c r="E12" s="289"/>
      <c r="F12" s="290"/>
      <c r="G12" s="82"/>
      <c r="H12" s="82"/>
      <c r="I12" s="82"/>
      <c r="J12" s="79"/>
      <c r="K12" s="315"/>
      <c r="L12" s="316"/>
      <c r="M12" s="12"/>
      <c r="N12" s="1"/>
      <c r="O12" s="1"/>
      <c r="P12" s="1"/>
      <c r="Q12" s="1"/>
      <c r="R12" s="1"/>
      <c r="S12" s="1"/>
      <c r="T12" s="1"/>
    </row>
    <row r="13" spans="1:20" s="2" customFormat="1" ht="18" customHeight="1" x14ac:dyDescent="0.25">
      <c r="A13" s="11" t="s">
        <v>151</v>
      </c>
      <c r="B13" s="31"/>
      <c r="C13" s="27" t="s">
        <v>182</v>
      </c>
      <c r="D13" s="25"/>
      <c r="E13" s="289"/>
      <c r="F13" s="290"/>
      <c r="G13" s="82"/>
      <c r="H13" s="82"/>
      <c r="I13" s="82"/>
      <c r="J13" s="79"/>
      <c r="K13" s="1"/>
      <c r="L13" s="1"/>
      <c r="M13" s="1"/>
      <c r="N13" s="1"/>
      <c r="O13" s="1"/>
      <c r="P13" s="1"/>
      <c r="Q13" s="1"/>
      <c r="R13" s="1"/>
      <c r="S13" s="1"/>
      <c r="T13" s="1"/>
    </row>
    <row r="14" spans="1:20" s="2" customFormat="1" ht="18" customHeight="1" x14ac:dyDescent="0.25">
      <c r="A14" s="13" t="s">
        <v>158</v>
      </c>
      <c r="B14" s="31"/>
      <c r="C14" s="28" t="s">
        <v>178</v>
      </c>
      <c r="D14" s="26"/>
      <c r="E14" s="289"/>
      <c r="F14" s="290"/>
      <c r="G14" s="82"/>
      <c r="H14" s="82"/>
      <c r="I14" s="82"/>
      <c r="J14" s="79"/>
      <c r="K14" s="1"/>
      <c r="L14" s="1"/>
      <c r="M14" s="1"/>
      <c r="N14" s="1"/>
      <c r="O14" s="1"/>
      <c r="P14" s="1"/>
      <c r="Q14" s="1"/>
      <c r="R14" s="1"/>
      <c r="S14" s="1"/>
      <c r="T14" s="1"/>
    </row>
    <row r="15" spans="1:20" s="2" customFormat="1" ht="18" customHeight="1" x14ac:dyDescent="0.25">
      <c r="A15" s="11" t="s">
        <v>176</v>
      </c>
      <c r="B15" s="31"/>
      <c r="C15" s="76" t="s">
        <v>177</v>
      </c>
      <c r="D15" s="77"/>
      <c r="E15" s="289"/>
      <c r="F15" s="290"/>
      <c r="G15" s="82"/>
      <c r="H15" s="82"/>
      <c r="I15" s="82"/>
      <c r="J15" s="79"/>
      <c r="K15" s="1"/>
      <c r="L15" s="1"/>
      <c r="M15" s="1"/>
      <c r="N15" s="1"/>
      <c r="O15" s="1"/>
      <c r="P15" s="1"/>
      <c r="Q15" s="1"/>
      <c r="R15" s="1"/>
      <c r="S15" s="1"/>
      <c r="T15" s="1"/>
    </row>
    <row r="16" spans="1:20" s="2" customFormat="1" ht="18" customHeight="1" x14ac:dyDescent="0.25">
      <c r="A16" s="10" t="s">
        <v>186</v>
      </c>
      <c r="B16" s="32"/>
      <c r="C16" s="287"/>
      <c r="D16" s="288"/>
      <c r="E16" s="289"/>
      <c r="F16" s="290"/>
      <c r="G16" s="82"/>
      <c r="H16" s="82"/>
      <c r="I16" s="82"/>
      <c r="J16" s="79"/>
      <c r="K16" s="1"/>
      <c r="L16" s="1"/>
      <c r="M16" s="1"/>
      <c r="N16" s="1"/>
      <c r="O16" s="1"/>
      <c r="P16" s="1"/>
      <c r="Q16" s="1"/>
      <c r="R16" s="1"/>
      <c r="S16" s="1"/>
      <c r="T16" s="1"/>
    </row>
    <row r="17" spans="1:233" s="2" customFormat="1" ht="18" customHeight="1" x14ac:dyDescent="0.25">
      <c r="A17" s="14" t="s">
        <v>171</v>
      </c>
      <c r="B17" s="31"/>
      <c r="C17" s="299"/>
      <c r="D17" s="300"/>
      <c r="E17" s="301"/>
      <c r="F17" s="296"/>
      <c r="G17" s="83"/>
      <c r="H17" s="83"/>
      <c r="I17" s="83"/>
      <c r="J17" s="79"/>
      <c r="K17" s="1"/>
      <c r="L17" s="1"/>
      <c r="M17" s="1"/>
      <c r="N17" s="1"/>
      <c r="O17" s="1"/>
      <c r="P17" s="1"/>
      <c r="Q17" s="1"/>
      <c r="R17" s="1"/>
      <c r="S17" s="1"/>
      <c r="T17" s="1"/>
    </row>
    <row r="18" spans="1:233" s="2" customFormat="1" ht="18" customHeight="1" x14ac:dyDescent="0.25">
      <c r="A18" s="15" t="s">
        <v>187</v>
      </c>
      <c r="B18" s="31"/>
      <c r="C18" s="299"/>
      <c r="D18" s="300"/>
      <c r="E18" s="302"/>
      <c r="F18" s="302"/>
      <c r="G18" s="83"/>
      <c r="H18" s="83"/>
      <c r="I18" s="83"/>
      <c r="J18" s="79"/>
      <c r="K18" s="1"/>
      <c r="L18" s="1"/>
      <c r="M18" s="1"/>
      <c r="N18" s="1"/>
      <c r="O18" s="1"/>
      <c r="P18" s="1"/>
      <c r="Q18" s="1"/>
      <c r="R18" s="1"/>
      <c r="S18" s="1"/>
      <c r="T18" s="1"/>
    </row>
    <row r="19" spans="1:233" s="2" customFormat="1" ht="18" customHeight="1" x14ac:dyDescent="0.25">
      <c r="A19" s="15" t="s">
        <v>168</v>
      </c>
      <c r="B19" s="31"/>
      <c r="C19" s="303"/>
      <c r="D19" s="304"/>
      <c r="E19" s="302"/>
      <c r="F19" s="302"/>
      <c r="G19" s="83"/>
      <c r="H19" s="83"/>
      <c r="I19" s="83"/>
      <c r="J19" s="79"/>
      <c r="K19" s="1"/>
      <c r="L19" s="1"/>
      <c r="M19" s="1"/>
      <c r="N19" s="1"/>
      <c r="O19" s="1"/>
      <c r="P19" s="1"/>
      <c r="Q19" s="1"/>
      <c r="R19" s="1"/>
      <c r="S19" s="1"/>
      <c r="T19" s="1"/>
    </row>
    <row r="20" spans="1:233" s="2" customFormat="1" ht="18" customHeight="1" x14ac:dyDescent="0.25">
      <c r="A20" s="15" t="s">
        <v>183</v>
      </c>
      <c r="B20" s="31"/>
      <c r="C20" s="303"/>
      <c r="D20" s="304"/>
      <c r="E20" s="302"/>
      <c r="F20" s="302"/>
      <c r="G20" s="83"/>
      <c r="H20" s="83"/>
      <c r="I20" s="83"/>
      <c r="J20" s="79"/>
      <c r="K20" s="1"/>
      <c r="L20" s="1"/>
      <c r="M20" s="1"/>
      <c r="N20" s="1"/>
      <c r="O20" s="1"/>
      <c r="P20" s="1"/>
      <c r="Q20" s="1"/>
      <c r="R20" s="1"/>
      <c r="S20" s="1"/>
      <c r="T20" s="1"/>
    </row>
    <row r="21" spans="1:233" s="2" customFormat="1" ht="18" customHeight="1" x14ac:dyDescent="0.25">
      <c r="A21" s="15" t="s">
        <v>184</v>
      </c>
      <c r="B21" s="31"/>
      <c r="C21" s="303"/>
      <c r="D21" s="304"/>
      <c r="E21" s="302"/>
      <c r="F21" s="302"/>
      <c r="G21" s="83"/>
      <c r="H21" s="83"/>
      <c r="I21" s="83"/>
      <c r="J21" s="79"/>
      <c r="K21" s="1"/>
      <c r="L21" s="1"/>
      <c r="M21" s="1"/>
      <c r="N21" s="1"/>
      <c r="O21" s="1"/>
      <c r="P21" s="1"/>
      <c r="Q21" s="1"/>
      <c r="R21" s="1"/>
      <c r="S21" s="1"/>
      <c r="T21" s="1"/>
    </row>
    <row r="22" spans="1:233" s="52" customFormat="1" ht="34.5" thickBot="1" x14ac:dyDescent="0.55000000000000004">
      <c r="A22" s="262" t="s">
        <v>200</v>
      </c>
      <c r="B22" s="263"/>
      <c r="C22" s="263"/>
      <c r="D22" s="263"/>
      <c r="E22" s="263"/>
      <c r="F22" s="306"/>
      <c r="G22" s="84"/>
      <c r="H22" s="84"/>
      <c r="I22" s="84"/>
      <c r="J22" s="85"/>
      <c r="K22" s="51"/>
      <c r="L22" s="51"/>
      <c r="M22" s="51"/>
      <c r="N22" s="51"/>
      <c r="O22" s="51"/>
      <c r="P22" s="51"/>
      <c r="Q22" s="51"/>
      <c r="R22" s="51"/>
      <c r="S22" s="51"/>
      <c r="T22" s="51"/>
    </row>
    <row r="23" spans="1:233" s="36" customFormat="1" ht="37.5" customHeight="1" thickBot="1" x14ac:dyDescent="0.3">
      <c r="A23" s="264" t="s">
        <v>1383</v>
      </c>
      <c r="B23" s="265"/>
      <c r="C23" s="265"/>
      <c r="D23" s="265"/>
      <c r="E23" s="265"/>
      <c r="F23" s="307"/>
      <c r="G23" s="86"/>
      <c r="H23" s="86"/>
      <c r="I23" s="86"/>
      <c r="J23" s="87"/>
      <c r="K23" s="35"/>
      <c r="L23" s="35"/>
      <c r="M23" s="35"/>
      <c r="N23" s="35"/>
      <c r="O23" s="35"/>
      <c r="P23" s="35"/>
      <c r="Q23" s="35"/>
      <c r="R23" s="35"/>
      <c r="S23" s="35"/>
      <c r="T23" s="35"/>
    </row>
    <row r="24" spans="1:233" s="36" customFormat="1" ht="33.75" customHeight="1" thickBot="1" x14ac:dyDescent="0.3">
      <c r="A24" s="266" t="s">
        <v>201</v>
      </c>
      <c r="B24" s="267"/>
      <c r="C24" s="267"/>
      <c r="D24" s="267"/>
      <c r="E24" s="267"/>
      <c r="F24" s="305"/>
      <c r="G24" s="88"/>
      <c r="H24" s="88"/>
      <c r="I24" s="88"/>
      <c r="J24" s="87"/>
      <c r="K24" s="35"/>
      <c r="L24" s="35"/>
      <c r="M24" s="35"/>
      <c r="N24" s="35"/>
      <c r="O24" s="35"/>
      <c r="P24" s="35"/>
      <c r="Q24" s="35"/>
      <c r="R24" s="35"/>
      <c r="S24" s="35"/>
      <c r="T24" s="35"/>
    </row>
    <row r="25" spans="1:233" s="39" customFormat="1" ht="57" customHeight="1" x14ac:dyDescent="0.3">
      <c r="A25" s="122" t="s">
        <v>199</v>
      </c>
      <c r="B25" s="42"/>
      <c r="C25" s="42"/>
      <c r="D25" s="42"/>
      <c r="E25" s="43" t="s">
        <v>194</v>
      </c>
      <c r="F25" s="121" t="str">
        <f>IF(J25&lt;500,"Does not meet $500 minimum",J25)</f>
        <v>Does not meet $500 minimum</v>
      </c>
      <c r="G25" s="89"/>
      <c r="H25" s="89"/>
      <c r="I25" s="90"/>
      <c r="J25" s="48">
        <f>(SUM(J28:J495)+215)</f>
        <v>215</v>
      </c>
      <c r="L25" s="130"/>
      <c r="M25" s="143" t="s">
        <v>226</v>
      </c>
      <c r="N25" s="131"/>
      <c r="O25" s="131"/>
      <c r="P25" s="131"/>
      <c r="Q25" s="131"/>
      <c r="R25" s="12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row>
    <row r="26" spans="1:233" s="39" customFormat="1" ht="20.25" customHeight="1" thickBot="1" x14ac:dyDescent="0.35">
      <c r="A26" s="277" t="s">
        <v>1340</v>
      </c>
      <c r="B26" s="278"/>
      <c r="C26" s="278"/>
      <c r="D26" s="278"/>
      <c r="E26" s="278"/>
      <c r="F26" s="278"/>
      <c r="G26" s="194"/>
      <c r="H26" s="194"/>
      <c r="I26" s="194"/>
      <c r="J26" s="194"/>
      <c r="K26" s="194"/>
      <c r="L26" s="130"/>
      <c r="M26" s="143"/>
      <c r="N26" s="131"/>
      <c r="O26" s="131"/>
      <c r="P26" s="131"/>
      <c r="Q26" s="131"/>
      <c r="R26" s="12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row>
    <row r="27" spans="1:233" ht="20.25" customHeight="1" thickBot="1" x14ac:dyDescent="0.35">
      <c r="A27" s="6" t="s">
        <v>152</v>
      </c>
      <c r="B27" s="7" t="s">
        <v>145</v>
      </c>
      <c r="C27" s="7" t="s">
        <v>146</v>
      </c>
      <c r="D27" s="7" t="s">
        <v>147</v>
      </c>
      <c r="E27" s="9" t="s">
        <v>157</v>
      </c>
      <c r="F27" s="5" t="s">
        <v>181</v>
      </c>
      <c r="G27" s="91" t="s">
        <v>268</v>
      </c>
      <c r="H27" s="92" t="s">
        <v>196</v>
      </c>
      <c r="I27" s="99"/>
      <c r="J27" s="93" t="s">
        <v>191</v>
      </c>
      <c r="K27" s="135"/>
      <c r="L27" s="132"/>
      <c r="M27" s="133"/>
      <c r="N27" s="133"/>
      <c r="O27" s="133"/>
      <c r="P27" s="133"/>
      <c r="Q27" s="133"/>
      <c r="R27" s="12"/>
    </row>
    <row r="28" spans="1:233" ht="15" customHeight="1" x14ac:dyDescent="0.3">
      <c r="A28" s="100">
        <v>1</v>
      </c>
      <c r="B28" s="101" t="s">
        <v>1445</v>
      </c>
      <c r="C28" s="102"/>
      <c r="D28" s="101"/>
      <c r="E28" s="103"/>
      <c r="F28" s="193">
        <v>1008720</v>
      </c>
      <c r="G28" s="105">
        <v>0</v>
      </c>
      <c r="H28" s="105"/>
      <c r="I28" s="106">
        <v>0</v>
      </c>
      <c r="J28" s="107"/>
      <c r="K28" s="98"/>
      <c r="L28" s="49"/>
      <c r="M28" s="134"/>
      <c r="N28" s="134"/>
      <c r="O28" s="133"/>
      <c r="P28" s="133"/>
      <c r="Q28" s="133"/>
      <c r="R28" s="12"/>
    </row>
    <row r="29" spans="1:233" ht="15" customHeight="1" x14ac:dyDescent="0.3">
      <c r="A29" s="100">
        <v>1</v>
      </c>
      <c r="B29" s="101" t="s">
        <v>160</v>
      </c>
      <c r="C29" s="102" t="s">
        <v>192</v>
      </c>
      <c r="D29" s="101"/>
      <c r="E29" s="103"/>
      <c r="F29" s="193">
        <v>1009250</v>
      </c>
      <c r="G29" s="105"/>
      <c r="H29" s="105"/>
      <c r="I29" s="106">
        <f>G29*A30</f>
        <v>0</v>
      </c>
      <c r="J29" s="112"/>
      <c r="K29" s="98"/>
      <c r="L29" s="63"/>
      <c r="M29" s="63"/>
      <c r="N29" s="63"/>
      <c r="O29" s="12"/>
      <c r="P29" s="12"/>
      <c r="Q29" s="12"/>
      <c r="R29" s="12"/>
    </row>
    <row r="30" spans="1:233" ht="15" customHeight="1" x14ac:dyDescent="0.3">
      <c r="A30" s="108">
        <v>1</v>
      </c>
      <c r="B30" s="109" t="s">
        <v>195</v>
      </c>
      <c r="C30" s="110" t="s">
        <v>192</v>
      </c>
      <c r="D30" s="109"/>
      <c r="E30" s="111"/>
      <c r="F30" s="193"/>
      <c r="G30" s="105"/>
      <c r="H30" s="105"/>
      <c r="I30" s="106">
        <v>0</v>
      </c>
      <c r="J30" s="107"/>
      <c r="K30" s="98"/>
      <c r="L30" s="45" t="s">
        <v>1288</v>
      </c>
      <c r="M30" s="44"/>
      <c r="N30" s="45"/>
    </row>
    <row r="31" spans="1:233" ht="15" customHeight="1" x14ac:dyDescent="0.25">
      <c r="A31" s="108">
        <v>1</v>
      </c>
      <c r="B31" s="109" t="s">
        <v>193</v>
      </c>
      <c r="C31" s="110" t="s">
        <v>192</v>
      </c>
      <c r="D31" s="109"/>
      <c r="E31" s="111"/>
      <c r="F31" s="193">
        <v>1016020</v>
      </c>
      <c r="G31" s="275"/>
      <c r="H31" s="276"/>
      <c r="I31" s="276"/>
      <c r="J31" s="276"/>
      <c r="K31" s="276"/>
      <c r="L31" s="276"/>
      <c r="M31" s="44"/>
      <c r="N31" s="45"/>
    </row>
    <row r="32" spans="1:233" ht="15" customHeight="1" x14ac:dyDescent="0.25">
      <c r="A32" s="259" t="s">
        <v>1339</v>
      </c>
      <c r="B32" s="260"/>
      <c r="C32" s="260"/>
      <c r="D32" s="260"/>
      <c r="E32" s="260"/>
      <c r="F32" s="261"/>
      <c r="G32" s="275"/>
      <c r="H32" s="276"/>
      <c r="I32" s="276"/>
      <c r="J32" s="276"/>
      <c r="K32" s="276"/>
      <c r="L32" s="276"/>
      <c r="M32" s="44"/>
      <c r="N32" s="45"/>
    </row>
    <row r="33" spans="1:14" ht="15" customHeight="1" x14ac:dyDescent="0.25">
      <c r="A33" s="128" t="s">
        <v>152</v>
      </c>
      <c r="B33" s="128" t="s">
        <v>145</v>
      </c>
      <c r="C33" s="128" t="s">
        <v>146</v>
      </c>
      <c r="D33" s="128" t="s">
        <v>147</v>
      </c>
      <c r="E33" s="126" t="s">
        <v>157</v>
      </c>
      <c r="F33" s="127" t="s">
        <v>181</v>
      </c>
      <c r="M33" s="45"/>
      <c r="N33" s="45"/>
    </row>
    <row r="34" spans="1:14" s="97" customFormat="1" ht="15" customHeight="1" x14ac:dyDescent="0.3">
      <c r="A34" s="213">
        <f>INDEX('Cart Formulary Calculator'!$A$12:$A$482,MATCH(F34,'Cart Formulary Calculator'!$F$12:$F$482,0))</f>
        <v>0</v>
      </c>
      <c r="B34" s="214" t="str">
        <f>VLOOKUP(F34,'Drug Portfolio Master'!$A:$Y,4,FALSE)</f>
        <v>0.5% BUPIVACAINE HYDROCHLORIDE INJECTION, USP (5 mg/mL) 50 mL MDV</v>
      </c>
      <c r="C34" s="215" t="str">
        <f>IF(VLOOKUP(F34,'Drug Portfolio Master'!$A:$Y,5,FALSE)=0,"n/a",VLOOKUP(F34,'Drug Portfolio Master'!$A:$Y,5,FALSE))</f>
        <v>5mg/mL</v>
      </c>
      <c r="D34" s="216" t="str">
        <f>VLOOKUP(F34,'Drug Portfolio Master'!$A:$Y,6,FALSE)</f>
        <v>50 mL</v>
      </c>
      <c r="E34" s="216" t="str">
        <f>VLOOKUP(F34,'Drug Portfolio Master'!$A:$Y,3,FALSE)</f>
        <v>0409-1163-01</v>
      </c>
      <c r="F34" s="208">
        <v>1011870</v>
      </c>
      <c r="G34" s="217">
        <f>VLOOKUP(F34,'Price Sheet'!$A:$C,3,FALSE)</f>
        <v>9.1999999999999993</v>
      </c>
      <c r="H34" s="209"/>
      <c r="I34" s="112">
        <f t="shared" ref="I34:I65" si="0">H34+G34</f>
        <v>9.1999999999999993</v>
      </c>
      <c r="J34" s="112">
        <f t="shared" ref="J34:J65" si="1">IFERROR(I34*A34,"")</f>
        <v>0</v>
      </c>
      <c r="K34" s="98" t="str">
        <f>IFERROR(INDEX('Terms and Lists'!$M$1:$M$15,MATCH(F34,'Terms and Lists'!$K$1:$K$14,0)),"")</f>
        <v/>
      </c>
      <c r="L34" s="45" t="str">
        <f>VLOOKUP(F34,'Drug Portfolio Master'!$A:$Y,2,FALSE)</f>
        <v>ACTIVE</v>
      </c>
      <c r="M34" s="96"/>
      <c r="N34" s="96"/>
    </row>
    <row r="35" spans="1:14" ht="15" customHeight="1" x14ac:dyDescent="0.3">
      <c r="A35" s="213">
        <f>INDEX('Cart Formulary Calculator'!$A$12:$A$482,MATCH(F35,'Cart Formulary Calculator'!$F$12:$F$482,0))</f>
        <v>0</v>
      </c>
      <c r="B35" s="214" t="str">
        <f>VLOOKUP(F35,'Drug Portfolio Master'!$A:$Y,4,FALSE)</f>
        <v>0.5% LIDOCAINE HCI INJECTION, USP 250 mg/50 mL (5 mg/mL) 50 mL VIAL</v>
      </c>
      <c r="C35" s="215" t="str">
        <f>IF(VLOOKUP(F35,'Drug Portfolio Master'!$A:$Y,5,FALSE)=0,"n/a",VLOOKUP(F35,'Drug Portfolio Master'!$A:$Y,5,FALSE))</f>
        <v>5mg/mL</v>
      </c>
      <c r="D35" s="216" t="str">
        <f>VLOOKUP(F35,'Drug Portfolio Master'!$A:$Y,6,FALSE)</f>
        <v>50mL</v>
      </c>
      <c r="E35" s="216" t="str">
        <f>VLOOKUP(F35,'Drug Portfolio Master'!$A:$Y,3,FALSE)</f>
        <v>0409-4275-01</v>
      </c>
      <c r="F35" s="208">
        <v>1011910</v>
      </c>
      <c r="G35" s="217">
        <f>VLOOKUP(F35,'Price Sheet'!$A:$C,3,FALSE)</f>
        <v>16.64</v>
      </c>
      <c r="H35" s="209"/>
      <c r="I35" s="112">
        <f t="shared" si="0"/>
        <v>16.64</v>
      </c>
      <c r="J35" s="112">
        <f t="shared" si="1"/>
        <v>0</v>
      </c>
      <c r="K35" s="98" t="str">
        <f>IFERROR(INDEX('Terms and Lists'!$M$1:$M$15,MATCH(F35,'Terms and Lists'!$K$1:$K$14,0)),"")</f>
        <v/>
      </c>
      <c r="L35" s="45" t="str">
        <f>VLOOKUP(F35,'Drug Portfolio Master'!$A:$Y,2,FALSE)</f>
        <v>ACTIVE</v>
      </c>
      <c r="M35" s="45"/>
      <c r="N35" s="45"/>
    </row>
    <row r="36" spans="1:14" ht="15" customHeight="1" x14ac:dyDescent="0.3">
      <c r="A36" s="213">
        <f>INDEX('Cart Formulary Calculator'!$A$12:$A$482,MATCH(F36,'Cart Formulary Calculator'!$F$12:$F$482,0))</f>
        <v>0</v>
      </c>
      <c r="B36" s="214" t="str">
        <f>VLOOKUP(F36,'Drug Portfolio Master'!$A:$Y,4,FALSE)</f>
        <v>0.9% SODIUM CHLORIDE INJECTION USP ZR(TM) 10mL SYR</v>
      </c>
      <c r="C36" s="215">
        <f>IF(VLOOKUP(F36,'Drug Portfolio Master'!$A:$Y,5,FALSE)=0,"n/a",VLOOKUP(F36,'Drug Portfolio Master'!$A:$Y,5,FALSE))</f>
        <v>8.9999999999999993E-3</v>
      </c>
      <c r="D36" s="216" t="str">
        <f>VLOOKUP(F36,'Drug Portfolio Master'!$A:$Y,6,FALSE)</f>
        <v>10mL</v>
      </c>
      <c r="E36" s="216" t="str">
        <f>VLOOKUP(F36,'Drug Portfolio Master'!$A:$Y,3,FALSE)</f>
        <v>63807-0100-10</v>
      </c>
      <c r="F36" s="208">
        <v>1009330</v>
      </c>
      <c r="G36" s="217">
        <f>VLOOKUP(F36,'Price Sheet'!$A:$C,3,FALSE)</f>
        <v>3.67</v>
      </c>
      <c r="H36" s="209"/>
      <c r="I36" s="112">
        <f t="shared" si="0"/>
        <v>3.67</v>
      </c>
      <c r="J36" s="112">
        <f t="shared" si="1"/>
        <v>0</v>
      </c>
      <c r="K36" s="98" t="str">
        <f>IFERROR(INDEX('Terms and Lists'!$M$1:$M$15,MATCH(F36,'Terms and Lists'!$K$1:$K$14,0)),"")</f>
        <v/>
      </c>
      <c r="L36" s="45" t="str">
        <f>VLOOKUP(F36,'Drug Portfolio Master'!$A:$Y,2,FALSE)</f>
        <v>ACTIVE</v>
      </c>
      <c r="M36" s="45"/>
      <c r="N36" s="45"/>
    </row>
    <row r="37" spans="1:14" ht="15" customHeight="1" x14ac:dyDescent="0.3">
      <c r="A37" s="213">
        <f>INDEX('Cart Formulary Calculator'!$A$12:$A$482,MATCH(F37,'Cart Formulary Calculator'!$F$12:$F$482,0))</f>
        <v>0</v>
      </c>
      <c r="B37" s="214" t="str">
        <f>VLOOKUP(F37,'Drug Portfolio Master'!$A:$Y,4,FALSE)</f>
        <v>0.9% SODIUM CHLORIDE INJECTION, USP 1000mL BAG</v>
      </c>
      <c r="C37" s="215">
        <f>IF(VLOOKUP(F37,'Drug Portfolio Master'!$A:$Y,5,FALSE)=0,"n/a",VLOOKUP(F37,'Drug Portfolio Master'!$A:$Y,5,FALSE))</f>
        <v>8.9999999999999993E-3</v>
      </c>
      <c r="D37" s="216" t="str">
        <f>VLOOKUP(F37,'Drug Portfolio Master'!$A:$Y,6,FALSE)</f>
        <v>1000mL</v>
      </c>
      <c r="E37" s="216" t="str">
        <f>VLOOKUP(F37,'Drug Portfolio Master'!$A:$Y,3,FALSE)</f>
        <v>0990-7983-09</v>
      </c>
      <c r="F37" s="208">
        <v>1013890</v>
      </c>
      <c r="G37" s="217">
        <f>VLOOKUP(F37,'Price Sheet'!$A:$C,3,FALSE)</f>
        <v>21.95</v>
      </c>
      <c r="H37" s="209"/>
      <c r="I37" s="112">
        <f t="shared" si="0"/>
        <v>21.95</v>
      </c>
      <c r="J37" s="112">
        <f t="shared" si="1"/>
        <v>0</v>
      </c>
      <c r="K37" s="98" t="str">
        <f>IFERROR(INDEX('Terms and Lists'!$M$1:$M$15,MATCH(F37,'Terms and Lists'!$K$1:$K$14,0)),"")</f>
        <v/>
      </c>
      <c r="L37" s="45" t="str">
        <f>VLOOKUP(F37,'Drug Portfolio Master'!$A:$Y,2,FALSE)</f>
        <v>ACTIVE</v>
      </c>
      <c r="M37" s="45"/>
      <c r="N37" s="45"/>
    </row>
    <row r="38" spans="1:14" ht="15" customHeight="1" x14ac:dyDescent="0.3">
      <c r="A38" s="213">
        <f>INDEX('Cart Formulary Calculator'!$A$12:$A$482,MATCH(F38,'Cart Formulary Calculator'!$F$12:$F$482,0))</f>
        <v>0</v>
      </c>
      <c r="B38" s="214" t="str">
        <f>VLOOKUP(F38,'Drug Portfolio Master'!$A:$Y,4,FALSE)</f>
        <v>0.9% SODIUM CHLORIDE INJECTION, USP 100mL BAG</v>
      </c>
      <c r="C38" s="215" t="str">
        <f>IF(VLOOKUP(F38,'Drug Portfolio Master'!$A:$Y,5,FALSE)=0,"n/a",VLOOKUP(F38,'Drug Portfolio Master'!$A:$Y,5,FALSE))</f>
        <v>0.9% PER 100mL</v>
      </c>
      <c r="D38" s="216" t="str">
        <f>VLOOKUP(F38,'Drug Portfolio Master'!$A:$Y,6,FALSE)</f>
        <v>100mL</v>
      </c>
      <c r="E38" s="216" t="str">
        <f>VLOOKUP(F38,'Drug Portfolio Master'!$A:$Y,3,FALSE)</f>
        <v>0990-7984-23</v>
      </c>
      <c r="F38" s="208">
        <v>1014200</v>
      </c>
      <c r="G38" s="217">
        <f>VLOOKUP(F38,'Price Sheet'!$A:$C,3,FALSE)</f>
        <v>9.16</v>
      </c>
      <c r="H38" s="209"/>
      <c r="I38" s="112">
        <f t="shared" si="0"/>
        <v>9.16</v>
      </c>
      <c r="J38" s="112">
        <f t="shared" si="1"/>
        <v>0</v>
      </c>
      <c r="K38" s="98" t="str">
        <f>IFERROR(INDEX('Terms and Lists'!$M$1:$M$15,MATCH(F38,'Terms and Lists'!$K$1:$K$14,0)),"")</f>
        <v/>
      </c>
      <c r="L38" s="45" t="str">
        <f>VLOOKUP(F38,'Drug Portfolio Master'!$A:$Y,2,FALSE)</f>
        <v>ACTIVE</v>
      </c>
      <c r="M38" s="45"/>
      <c r="N38" s="45"/>
    </row>
    <row r="39" spans="1:14" ht="15" customHeight="1" x14ac:dyDescent="0.3">
      <c r="A39" s="213">
        <f>INDEX('Cart Formulary Calculator'!$A$12:$A$482,MATCH(F39,'Cart Formulary Calculator'!$F$12:$F$482,0))</f>
        <v>0</v>
      </c>
      <c r="B39" s="214" t="str">
        <f>VLOOKUP(F39,'Drug Portfolio Master'!$A:$Y,4,FALSE)</f>
        <v>0.9% SODIUM CHLORIDE INJECTION, USP 250mL BAG</v>
      </c>
      <c r="C39" s="215">
        <f>IF(VLOOKUP(F39,'Drug Portfolio Master'!$A:$Y,5,FALSE)=0,"n/a",VLOOKUP(F39,'Drug Portfolio Master'!$A:$Y,5,FALSE))</f>
        <v>8.9999999999999993E-3</v>
      </c>
      <c r="D39" s="216" t="str">
        <f>VLOOKUP(F39,'Drug Portfolio Master'!$A:$Y,6,FALSE)</f>
        <v>250mL</v>
      </c>
      <c r="E39" s="216" t="str">
        <f>VLOOKUP(F39,'Drug Portfolio Master'!$A:$Y,3,FALSE)</f>
        <v>0990-7983-02</v>
      </c>
      <c r="F39" s="208">
        <v>1013880</v>
      </c>
      <c r="G39" s="217">
        <f>VLOOKUP(F39,'Price Sheet'!$A:$C,3,FALSE)</f>
        <v>17.95</v>
      </c>
      <c r="H39" s="209"/>
      <c r="I39" s="112">
        <f t="shared" si="0"/>
        <v>17.95</v>
      </c>
      <c r="J39" s="112">
        <f t="shared" si="1"/>
        <v>0</v>
      </c>
      <c r="K39" s="98" t="str">
        <f>IFERROR(INDEX('Terms and Lists'!$M$1:$M$15,MATCH(F39,'Terms and Lists'!$K$1:$K$14,0)),"")</f>
        <v/>
      </c>
      <c r="L39" s="45" t="str">
        <f>VLOOKUP(F39,'Drug Portfolio Master'!$A:$Y,2,FALSE)</f>
        <v>ACTIVE</v>
      </c>
      <c r="M39" s="45"/>
      <c r="N39" s="45"/>
    </row>
    <row r="40" spans="1:14" ht="15" customHeight="1" x14ac:dyDescent="0.3">
      <c r="A40" s="213">
        <f>INDEX('Cart Formulary Calculator'!$A$12:$A$482,MATCH(F40,'Cart Formulary Calculator'!$F$12:$F$482,0))</f>
        <v>0</v>
      </c>
      <c r="B40" s="214" t="str">
        <f>VLOOKUP(F40,'Drug Portfolio Master'!$A:$Y,4,FALSE)</f>
        <v>0.9% SODIUM CHLORIDE INJECTION, USP 500mL BAG</v>
      </c>
      <c r="C40" s="215" t="str">
        <f>IF(VLOOKUP(F40,'Drug Portfolio Master'!$A:$Y,5,FALSE)=0,"n/a",VLOOKUP(F40,'Drug Portfolio Master'!$A:$Y,5,FALSE))</f>
        <v>0.9% 500mL</v>
      </c>
      <c r="D40" s="216" t="str">
        <f>VLOOKUP(F40,'Drug Portfolio Master'!$A:$Y,6,FALSE)</f>
        <v>500mL</v>
      </c>
      <c r="E40" s="216" t="str">
        <f>VLOOKUP(F40,'Drug Portfolio Master'!$A:$Y,3,FALSE)</f>
        <v>0990-7983-55</v>
      </c>
      <c r="F40" s="208">
        <v>1014510</v>
      </c>
      <c r="G40" s="217">
        <f>VLOOKUP(F40,'Price Sheet'!$A:$C,3,FALSE)</f>
        <v>20.95</v>
      </c>
      <c r="H40" s="209"/>
      <c r="I40" s="112">
        <f t="shared" si="0"/>
        <v>20.95</v>
      </c>
      <c r="J40" s="112">
        <f t="shared" si="1"/>
        <v>0</v>
      </c>
      <c r="K40" s="98" t="str">
        <f>IFERROR(INDEX('Terms and Lists'!$M$1:$M$15,MATCH(F40,'Terms and Lists'!$K$1:$K$14,0)),"")</f>
        <v/>
      </c>
      <c r="L40" s="45" t="str">
        <f>VLOOKUP(F40,'Drug Portfolio Master'!$A:$Y,2,FALSE)</f>
        <v>ACTIVE</v>
      </c>
      <c r="M40" s="45"/>
      <c r="N40" s="45"/>
    </row>
    <row r="41" spans="1:14" ht="15" customHeight="1" x14ac:dyDescent="0.3">
      <c r="A41" s="213">
        <f>INDEX('Cart Formulary Calculator'!$A$12:$A$482,MATCH(F41,'Cart Formulary Calculator'!$F$12:$F$482,0))</f>
        <v>0</v>
      </c>
      <c r="B41" s="214" t="str">
        <f>VLOOKUP(F41,'Drug Portfolio Master'!$A:$Y,4,FALSE)</f>
        <v>1% LIDOCAINE HCI INJECTION, USP 500mg/50mL (10mg/mL) 50mL VIAL</v>
      </c>
      <c r="C41" s="215" t="str">
        <f>IF(VLOOKUP(F41,'Drug Portfolio Master'!$A:$Y,5,FALSE)=0,"n/a",VLOOKUP(F41,'Drug Portfolio Master'!$A:$Y,5,FALSE))</f>
        <v>10mg/mL</v>
      </c>
      <c r="D41" s="216" t="str">
        <f>VLOOKUP(F41,'Drug Portfolio Master'!$A:$Y,6,FALSE)</f>
        <v>50mL</v>
      </c>
      <c r="E41" s="216" t="str">
        <f>VLOOKUP(F41,'Drug Portfolio Master'!$A:$Y,3,FALSE)</f>
        <v>0409-4276-02</v>
      </c>
      <c r="F41" s="208">
        <v>1012860</v>
      </c>
      <c r="G41" s="217">
        <f>VLOOKUP(F41,'Price Sheet'!$A:$C,3,FALSE)</f>
        <v>13.99</v>
      </c>
      <c r="H41" s="209"/>
      <c r="I41" s="112">
        <f t="shared" si="0"/>
        <v>13.99</v>
      </c>
      <c r="J41" s="112">
        <f t="shared" si="1"/>
        <v>0</v>
      </c>
      <c r="K41" s="98" t="str">
        <f>IFERROR(INDEX('Terms and Lists'!$M$1:$M$15,MATCH(F41,'Terms and Lists'!$K$1:$K$14,0)),"")</f>
        <v/>
      </c>
      <c r="L41" s="45" t="str">
        <f>VLOOKUP(F41,'Drug Portfolio Master'!$A:$Y,2,FALSE)</f>
        <v>ACTIVE</v>
      </c>
      <c r="M41" s="45"/>
      <c r="N41" s="45"/>
    </row>
    <row r="42" spans="1:14" s="34" customFormat="1" ht="15" customHeight="1" x14ac:dyDescent="0.3">
      <c r="A42" s="213">
        <f>INDEX('Cart Formulary Calculator'!$A$12:$A$482,MATCH(F42,'Cart Formulary Calculator'!$F$12:$F$482,0))</f>
        <v>0</v>
      </c>
      <c r="B42" s="214" t="str">
        <f>VLOOKUP(F42,'Drug Portfolio Master'!$A:$Y,4,FALSE)</f>
        <v>1% LIDOCAINE HCI INJECTION, USP 50mg/5mL (10mg/mL) 5mL ANSYR SYR</v>
      </c>
      <c r="C42" s="215" t="str">
        <f>IF(VLOOKUP(F42,'Drug Portfolio Master'!$A:$Y,5,FALSE)=0,"n/a",VLOOKUP(F42,'Drug Portfolio Master'!$A:$Y,5,FALSE))</f>
        <v>10mg/mL</v>
      </c>
      <c r="D42" s="216" t="str">
        <f>VLOOKUP(F42,'Drug Portfolio Master'!$A:$Y,6,FALSE)</f>
        <v>5mL</v>
      </c>
      <c r="E42" s="216" t="str">
        <f>VLOOKUP(F42,'Drug Portfolio Master'!$A:$Y,3,FALSE)</f>
        <v>0409-9137-05</v>
      </c>
      <c r="F42" s="208">
        <v>1012810</v>
      </c>
      <c r="G42" s="217">
        <f>VLOOKUP(F42,'Price Sheet'!$A:$C,3,FALSE)</f>
        <v>21.25</v>
      </c>
      <c r="H42" s="209"/>
      <c r="I42" s="112">
        <f t="shared" si="0"/>
        <v>21.25</v>
      </c>
      <c r="J42" s="112">
        <f t="shared" si="1"/>
        <v>0</v>
      </c>
      <c r="K42" s="98" t="str">
        <f>IFERROR(INDEX('Terms and Lists'!$M$1:$M$15,MATCH(F42,'Terms and Lists'!$K$1:$K$14,0)),"")</f>
        <v/>
      </c>
      <c r="L42" s="45" t="str">
        <f>VLOOKUP(F42,'Drug Portfolio Master'!$A:$Y,2,FALSE)</f>
        <v>ACTIVE</v>
      </c>
      <c r="M42" s="46"/>
      <c r="N42" s="46"/>
    </row>
    <row r="43" spans="1:14" ht="15" customHeight="1" x14ac:dyDescent="0.3">
      <c r="A43" s="213">
        <f>INDEX('Cart Formulary Calculator'!$A$12:$A$482,MATCH(F43,'Cart Formulary Calculator'!$F$12:$F$482,0))</f>
        <v>0</v>
      </c>
      <c r="B43" s="214" t="str">
        <f>VLOOKUP(F43,'Drug Portfolio Master'!$A:$Y,4,FALSE)</f>
        <v>1% LIDOCAINE HCl INJECTION, USP 300mg/30mL (10mg/mL) 30mL VIAL</v>
      </c>
      <c r="C43" s="215" t="str">
        <f>IF(VLOOKUP(F43,'Drug Portfolio Master'!$A:$Y,5,FALSE)=0,"n/a",VLOOKUP(F43,'Drug Portfolio Master'!$A:$Y,5,FALSE))</f>
        <v>10mg/mL</v>
      </c>
      <c r="D43" s="216" t="str">
        <f>VLOOKUP(F43,'Drug Portfolio Master'!$A:$Y,6,FALSE)</f>
        <v>30mL</v>
      </c>
      <c r="E43" s="216" t="str">
        <f>VLOOKUP(F43,'Drug Portfolio Master'!$A:$Y,3,FALSE)</f>
        <v>0409-4279-02</v>
      </c>
      <c r="F43" s="208">
        <v>1015830</v>
      </c>
      <c r="G43" s="217">
        <f>VLOOKUP(F43,'Price Sheet'!$A:$C,3,FALSE)</f>
        <v>7.99</v>
      </c>
      <c r="H43" s="209"/>
      <c r="I43" s="112">
        <f t="shared" si="0"/>
        <v>7.99</v>
      </c>
      <c r="J43" s="112">
        <f t="shared" si="1"/>
        <v>0</v>
      </c>
      <c r="K43" s="98" t="str">
        <f>IFERROR(INDEX('Terms and Lists'!$M$1:$M$15,MATCH(F43,'Terms and Lists'!$K$1:$K$14,0)),"")</f>
        <v/>
      </c>
      <c r="L43" s="45" t="str">
        <f>VLOOKUP(F43,'Drug Portfolio Master'!$A:$Y,2,FALSE)</f>
        <v>ACTIVE</v>
      </c>
      <c r="M43" s="45"/>
      <c r="N43" s="45"/>
    </row>
    <row r="44" spans="1:14" ht="15" customHeight="1" x14ac:dyDescent="0.3">
      <c r="A44" s="213">
        <f>INDEX('Cart Formulary Calculator'!$A$12:$A$482,MATCH(F44,'Cart Formulary Calculator'!$F$12:$F$482,0))</f>
        <v>0</v>
      </c>
      <c r="B44" s="214" t="str">
        <f>VLOOKUP(F44,'Drug Portfolio Master'!$A:$Y,4,FALSE)</f>
        <v>10% CALCIUM CHLORIDE INJECTION, USP 1 g/10 mL (100 mg/ mL) (1.4 mEq/mL) LUER-JET™ SYR</v>
      </c>
      <c r="C44" s="215" t="str">
        <f>IF(VLOOKUP(F44,'Drug Portfolio Master'!$A:$Y,5,FALSE)=0,"n/a",VLOOKUP(F44,'Drug Portfolio Master'!$A:$Y,5,FALSE))</f>
        <v>100 mg/1 mL</v>
      </c>
      <c r="D44" s="216" t="str">
        <f>VLOOKUP(F44,'Drug Portfolio Master'!$A:$Y,6,FALSE)</f>
        <v>10 mL</v>
      </c>
      <c r="E44" s="216" t="str">
        <f>VLOOKUP(F44,'Drug Portfolio Master'!$A:$Y,3,FALSE)</f>
        <v>76329-3304-1</v>
      </c>
      <c r="F44" s="208">
        <v>1012300</v>
      </c>
      <c r="G44" s="217">
        <f>VLOOKUP(F44,'Price Sheet'!$A:$C,3,FALSE)</f>
        <v>38.299999999999997</v>
      </c>
      <c r="H44" s="209"/>
      <c r="I44" s="112">
        <f t="shared" si="0"/>
        <v>38.299999999999997</v>
      </c>
      <c r="J44" s="112">
        <f t="shared" si="1"/>
        <v>0</v>
      </c>
      <c r="K44" s="98" t="str">
        <f>IFERROR(INDEX('Terms and Lists'!$M$1:$M$15,MATCH(F44,'Terms and Lists'!$K$1:$K$14,0)),"")</f>
        <v/>
      </c>
      <c r="L44" s="45" t="str">
        <f>VLOOKUP(F44,'Drug Portfolio Master'!$A:$Y,2,FALSE)</f>
        <v>ACTIVE</v>
      </c>
      <c r="M44" s="45"/>
      <c r="N44" s="45"/>
    </row>
    <row r="45" spans="1:14" ht="15" customHeight="1" x14ac:dyDescent="0.3">
      <c r="A45" s="213">
        <f>INDEX('Cart Formulary Calculator'!$A$12:$A$482,MATCH(F45,'Cart Formulary Calculator'!$F$12:$F$482,0))</f>
        <v>0</v>
      </c>
      <c r="B45" s="214" t="str">
        <f>VLOOKUP(F45,'Drug Portfolio Master'!$A:$Y,4,FALSE)</f>
        <v>10% CALCIUM CHLORIDE INJECTION, USP 1000mg/10mL (100mg/mL) 10mL SYR</v>
      </c>
      <c r="C45" s="215" t="str">
        <f>IF(VLOOKUP(F45,'Drug Portfolio Master'!$A:$Y,5,FALSE)=0,"n/a",VLOOKUP(F45,'Drug Portfolio Master'!$A:$Y,5,FALSE))</f>
        <v>1gram (100mg/mL)</v>
      </c>
      <c r="D45" s="216" t="str">
        <f>VLOOKUP(F45,'Drug Portfolio Master'!$A:$Y,6,FALSE)</f>
        <v>10mL</v>
      </c>
      <c r="E45" s="216" t="str">
        <f>VLOOKUP(F45,'Drug Portfolio Master'!$A:$Y,3,FALSE)</f>
        <v>0409-4928-34</v>
      </c>
      <c r="F45" s="208">
        <v>1000100</v>
      </c>
      <c r="G45" s="217">
        <f>VLOOKUP(F45,'Price Sheet'!$A:$C,3,FALSE)</f>
        <v>38.299999999999997</v>
      </c>
      <c r="H45" s="209"/>
      <c r="I45" s="112">
        <f t="shared" si="0"/>
        <v>38.299999999999997</v>
      </c>
      <c r="J45" s="112">
        <f t="shared" si="1"/>
        <v>0</v>
      </c>
      <c r="K45" s="98" t="str">
        <f>IFERROR(INDEX('Terms and Lists'!$M$1:$M$15,MATCH(F45,'Terms and Lists'!$K$1:$K$14,0)),"")</f>
        <v/>
      </c>
      <c r="L45" s="45" t="str">
        <f>VLOOKUP(F45,'Drug Portfolio Master'!$A:$Y,2,FALSE)</f>
        <v>ACTIVE</v>
      </c>
      <c r="M45" s="45"/>
      <c r="N45" s="45"/>
    </row>
    <row r="46" spans="1:14" s="154" customFormat="1" ht="15" customHeight="1" x14ac:dyDescent="0.3">
      <c r="A46" s="213">
        <f>INDEX('Cart Formulary Calculator'!$A$12:$A$482,MATCH(F46,'Cart Formulary Calculator'!$F$12:$F$482,0))</f>
        <v>0</v>
      </c>
      <c r="B46" s="214" t="str">
        <f>VLOOKUP(F46,'Drug Portfolio Master'!$A:$Y,4,FALSE)</f>
        <v>10% CALCIUM CHLORIDE INJECTION, USP 1000mg/10mL (100mg/mL) SYR</v>
      </c>
      <c r="C46" s="215" t="str">
        <f>IF(VLOOKUP(F46,'Drug Portfolio Master'!$A:$Y,5,FALSE)=0,"n/a",VLOOKUP(F46,'Drug Portfolio Master'!$A:$Y,5,FALSE))</f>
        <v>100mg/mL</v>
      </c>
      <c r="D46" s="216" t="str">
        <f>VLOOKUP(F46,'Drug Portfolio Master'!$A:$Y,6,FALSE)</f>
        <v>10mL</v>
      </c>
      <c r="E46" s="216" t="str">
        <f>VLOOKUP(F46,'Drug Portfolio Master'!$A:$Y,3,FALSE)</f>
        <v>0409-1631-10</v>
      </c>
      <c r="F46" s="208">
        <v>1012720</v>
      </c>
      <c r="G46" s="217">
        <f>VLOOKUP(F46,'Price Sheet'!$A:$C,3,FALSE)</f>
        <v>26.6</v>
      </c>
      <c r="H46" s="209"/>
      <c r="I46" s="112">
        <f t="shared" si="0"/>
        <v>26.6</v>
      </c>
      <c r="J46" s="112">
        <f t="shared" si="1"/>
        <v>0</v>
      </c>
      <c r="K46" s="98" t="str">
        <f>IFERROR(INDEX('Terms and Lists'!$M$1:$M$15,MATCH(F46,'Terms and Lists'!$K$1:$K$14,0)),"")</f>
        <v/>
      </c>
      <c r="L46" s="45" t="str">
        <f>VLOOKUP(F46,'Drug Portfolio Master'!$A:$Y,2,FALSE)</f>
        <v>ACTIVE</v>
      </c>
      <c r="M46" s="153"/>
      <c r="N46" s="153"/>
    </row>
    <row r="47" spans="1:14" s="34" customFormat="1" ht="15" customHeight="1" x14ac:dyDescent="0.3">
      <c r="A47" s="213">
        <f>INDEX('Cart Formulary Calculator'!$A$12:$A$482,MATCH(F47,'Cart Formulary Calculator'!$F$12:$F$482,0))</f>
        <v>0</v>
      </c>
      <c r="B47" s="214" t="str">
        <f>VLOOKUP(F47,'Drug Portfolio Master'!$A:$Y,4,FALSE)</f>
        <v>2% LIDOCAINE HCI INJ., USP 100mg/5mL SYR</v>
      </c>
      <c r="C47" s="215" t="str">
        <f>IF(VLOOKUP(F47,'Drug Portfolio Master'!$A:$Y,5,FALSE)=0,"n/a",VLOOKUP(F47,'Drug Portfolio Master'!$A:$Y,5,FALSE))</f>
        <v>20mg/mL</v>
      </c>
      <c r="D47" s="216" t="str">
        <f>VLOOKUP(F47,'Drug Portfolio Master'!$A:$Y,6,FALSE)</f>
        <v>5mL</v>
      </c>
      <c r="E47" s="216" t="str">
        <f>VLOOKUP(F47,'Drug Portfolio Master'!$A:$Y,3,FALSE)</f>
        <v>0409-4903-34</v>
      </c>
      <c r="F47" s="208">
        <v>1000350</v>
      </c>
      <c r="G47" s="217">
        <f>VLOOKUP(F47,'Price Sheet'!$A:$C,3,FALSE)</f>
        <v>20.45</v>
      </c>
      <c r="H47" s="209"/>
      <c r="I47" s="112">
        <f t="shared" si="0"/>
        <v>20.45</v>
      </c>
      <c r="J47" s="112">
        <f t="shared" si="1"/>
        <v>0</v>
      </c>
      <c r="K47" s="98" t="str">
        <f>IFERROR(INDEX('Terms and Lists'!$M$1:$M$15,MATCH(F47,'Terms and Lists'!$K$1:$K$14,0)),"")</f>
        <v/>
      </c>
      <c r="L47" s="45" t="str">
        <f>VLOOKUP(F47,'Drug Portfolio Master'!$A:$Y,2,FALSE)</f>
        <v>ACTIVE</v>
      </c>
      <c r="M47" s="46"/>
      <c r="N47" s="46"/>
    </row>
    <row r="48" spans="1:14" ht="15" customHeight="1" x14ac:dyDescent="0.3">
      <c r="A48" s="213">
        <f>INDEX('Cart Formulary Calculator'!$A$12:$A$482,MATCH(F48,'Cart Formulary Calculator'!$F$12:$F$482,0))</f>
        <v>0</v>
      </c>
      <c r="B48" s="214" t="str">
        <f>VLOOKUP(F48,'Drug Portfolio Master'!$A:$Y,4,FALSE)</f>
        <v>2% LIDOCAINE HCI INJECTION, USP 1000mg/50mL (20mg/mL) 50mL VIAL</v>
      </c>
      <c r="C48" s="215" t="str">
        <f>IF(VLOOKUP(F48,'Drug Portfolio Master'!$A:$Y,5,FALSE)=0,"n/a",VLOOKUP(F48,'Drug Portfolio Master'!$A:$Y,5,FALSE))</f>
        <v>1000mg/50mL (20mg/mL)</v>
      </c>
      <c r="D48" s="216" t="str">
        <f>VLOOKUP(F48,'Drug Portfolio Master'!$A:$Y,6,FALSE)</f>
        <v>50mL</v>
      </c>
      <c r="E48" s="216" t="str">
        <f>VLOOKUP(F48,'Drug Portfolio Master'!$A:$Y,3,FALSE)</f>
        <v>0409-4277-02</v>
      </c>
      <c r="F48" s="208">
        <v>1009970</v>
      </c>
      <c r="G48" s="217">
        <f>VLOOKUP(F48,'Price Sheet'!$A:$C,3,FALSE)</f>
        <v>16.95</v>
      </c>
      <c r="H48" s="209"/>
      <c r="I48" s="112">
        <f t="shared" si="0"/>
        <v>16.95</v>
      </c>
      <c r="J48" s="112">
        <f t="shared" si="1"/>
        <v>0</v>
      </c>
      <c r="K48" s="98" t="str">
        <f>IFERROR(INDEX('Terms and Lists'!$M$1:$M$15,MATCH(F48,'Terms and Lists'!$K$1:$K$14,0)),"")</f>
        <v/>
      </c>
      <c r="L48" s="45" t="str">
        <f>VLOOKUP(F48,'Drug Portfolio Master'!$A:$Y,2,FALSE)</f>
        <v>ACTIVE</v>
      </c>
      <c r="M48" s="45"/>
      <c r="N48" s="45"/>
    </row>
    <row r="49" spans="1:14" s="154" customFormat="1" ht="15" customHeight="1" x14ac:dyDescent="0.3">
      <c r="A49" s="213">
        <f>INDEX('Cart Formulary Calculator'!$A$12:$A$482,MATCH(F49,'Cart Formulary Calculator'!$F$12:$F$482,0))</f>
        <v>0</v>
      </c>
      <c r="B49" s="214" t="str">
        <f>VLOOKUP(F49,'Drug Portfolio Master'!$A:$Y,4,FALSE)</f>
        <v>2% LIDOCAINE HCI INJECTION, USP 100mg/5mL (20mg/mL) VIAL</v>
      </c>
      <c r="C49" s="215" t="str">
        <f>IF(VLOOKUP(F49,'Drug Portfolio Master'!$A:$Y,5,FALSE)=0,"n/a",VLOOKUP(F49,'Drug Portfolio Master'!$A:$Y,5,FALSE))</f>
        <v>100mg/5mL (20mg/mL)</v>
      </c>
      <c r="D49" s="216" t="str">
        <f>VLOOKUP(F49,'Drug Portfolio Master'!$A:$Y,6,FALSE)</f>
        <v>5mL</v>
      </c>
      <c r="E49" s="216" t="str">
        <f>VLOOKUP(F49,'Drug Portfolio Master'!$A:$Y,3,FALSE)</f>
        <v>0409-2066-05</v>
      </c>
      <c r="F49" s="208">
        <v>1000370</v>
      </c>
      <c r="G49" s="217">
        <f>VLOOKUP(F49,'Price Sheet'!$A:$C,3,FALSE)</f>
        <v>11.65</v>
      </c>
      <c r="H49" s="209"/>
      <c r="I49" s="112">
        <f t="shared" si="0"/>
        <v>11.65</v>
      </c>
      <c r="J49" s="112">
        <f t="shared" si="1"/>
        <v>0</v>
      </c>
      <c r="K49" s="98" t="str">
        <f>IFERROR(INDEX('Terms and Lists'!$M$1:$M$15,MATCH(F49,'Terms and Lists'!$K$1:$K$14,0)),"")</f>
        <v/>
      </c>
      <c r="L49" s="45" t="str">
        <f>VLOOKUP(F49,'Drug Portfolio Master'!$A:$Y,2,FALSE)</f>
        <v>ACTIVE</v>
      </c>
      <c r="M49" s="153"/>
      <c r="N49" s="153"/>
    </row>
    <row r="50" spans="1:14" ht="15" customHeight="1" x14ac:dyDescent="0.3">
      <c r="A50" s="213">
        <f>INDEX('Cart Formulary Calculator'!$A$12:$A$482,MATCH(F50,'Cart Formulary Calculator'!$F$12:$F$482,0))</f>
        <v>0</v>
      </c>
      <c r="B50" s="214" t="str">
        <f>VLOOKUP(F50,'Drug Portfolio Master'!$A:$Y,4,FALSE)</f>
        <v>25% MANNITOL INJECTION, USP 12.5g/50mL (250mg/mL) 50mL VIAL</v>
      </c>
      <c r="C50" s="215" t="str">
        <f>IF(VLOOKUP(F50,'Drug Portfolio Master'!$A:$Y,5,FALSE)=0,"n/a",VLOOKUP(F50,'Drug Portfolio Master'!$A:$Y,5,FALSE))</f>
        <v>250mg/mL</v>
      </c>
      <c r="D50" s="216" t="str">
        <f>VLOOKUP(F50,'Drug Portfolio Master'!$A:$Y,6,FALSE)</f>
        <v>50mL</v>
      </c>
      <c r="E50" s="216" t="str">
        <f>VLOOKUP(F50,'Drug Portfolio Master'!$A:$Y,3,FALSE)</f>
        <v>0409-4031-01</v>
      </c>
      <c r="F50" s="208">
        <v>1012880</v>
      </c>
      <c r="G50" s="217">
        <f>VLOOKUP(F50,'Price Sheet'!$A:$C,3,FALSE)</f>
        <v>8.99</v>
      </c>
      <c r="H50" s="209"/>
      <c r="I50" s="112">
        <f t="shared" si="0"/>
        <v>8.99</v>
      </c>
      <c r="J50" s="112">
        <f t="shared" si="1"/>
        <v>0</v>
      </c>
      <c r="K50" s="98" t="str">
        <f>IFERROR(INDEX('Terms and Lists'!$M$1:$M$15,MATCH(F50,'Terms and Lists'!$K$1:$K$14,0)),"")</f>
        <v/>
      </c>
      <c r="L50" s="45" t="str">
        <f>VLOOKUP(F50,'Drug Portfolio Master'!$A:$Y,2,FALSE)</f>
        <v>ACTIVE</v>
      </c>
      <c r="M50" s="45"/>
      <c r="N50" s="45"/>
    </row>
    <row r="51" spans="1:14" ht="15" customHeight="1" x14ac:dyDescent="0.3">
      <c r="A51" s="213">
        <f>INDEX('Cart Formulary Calculator'!$A$12:$A$482,MATCH(F51,'Cart Formulary Calculator'!$F$12:$F$482,0))</f>
        <v>0</v>
      </c>
      <c r="B51" s="214" t="str">
        <f>VLOOKUP(F51,'Drug Portfolio Master'!$A:$Y,4,FALSE)</f>
        <v>4.2% SODIUM BICARBONATE INJECTION, USP 5mEq/10mL (0.5 mEq/mL) 10mL SYR</v>
      </c>
      <c r="C51" s="215" t="str">
        <f>IF(VLOOKUP(F51,'Drug Portfolio Master'!$A:$Y,5,FALSE)=0,"n/a",VLOOKUP(F51,'Drug Portfolio Master'!$A:$Y,5,FALSE))</f>
        <v>0.5 mEq/mL</v>
      </c>
      <c r="D51" s="216" t="str">
        <f>VLOOKUP(F51,'Drug Portfolio Master'!$A:$Y,6,FALSE)</f>
        <v>10mL</v>
      </c>
      <c r="E51" s="216" t="str">
        <f>VLOOKUP(F51,'Drug Portfolio Master'!$A:$Y,3,FALSE)</f>
        <v>0409-5534-14</v>
      </c>
      <c r="F51" s="208">
        <v>1009340</v>
      </c>
      <c r="G51" s="217">
        <f>VLOOKUP(F51,'Price Sheet'!$A:$C,3,FALSE)</f>
        <v>36.79</v>
      </c>
      <c r="H51" s="209"/>
      <c r="I51" s="112">
        <f t="shared" si="0"/>
        <v>36.79</v>
      </c>
      <c r="J51" s="112">
        <f t="shared" si="1"/>
        <v>0</v>
      </c>
      <c r="K51" s="98" t="str">
        <f>IFERROR(INDEX('Terms and Lists'!$M$1:$M$15,MATCH(F51,'Terms and Lists'!$K$1:$K$14,0)),"")</f>
        <v/>
      </c>
      <c r="L51" s="45" t="str">
        <f>VLOOKUP(F51,'Drug Portfolio Master'!$A:$Y,2,FALSE)</f>
        <v>ACTIVE</v>
      </c>
      <c r="M51" s="45"/>
      <c r="N51" s="45"/>
    </row>
    <row r="52" spans="1:14" ht="15" customHeight="1" x14ac:dyDescent="0.3">
      <c r="A52" s="213">
        <f>INDEX('Cart Formulary Calculator'!$A$12:$A$482,MATCH(F52,'Cart Formulary Calculator'!$F$12:$F$482,0))</f>
        <v>0</v>
      </c>
      <c r="B52" s="214" t="str">
        <f>VLOOKUP(F52,'Drug Portfolio Master'!$A:$Y,4,FALSE)</f>
        <v>5% DEXTROSE INJECTION, USP 250mL BAG</v>
      </c>
      <c r="C52" s="215">
        <f>IF(VLOOKUP(F52,'Drug Portfolio Master'!$A:$Y,5,FALSE)=0,"n/a",VLOOKUP(F52,'Drug Portfolio Master'!$A:$Y,5,FALSE))</f>
        <v>0.05</v>
      </c>
      <c r="D52" s="216" t="str">
        <f>VLOOKUP(F52,'Drug Portfolio Master'!$A:$Y,6,FALSE)</f>
        <v>250mL</v>
      </c>
      <c r="E52" s="216" t="str">
        <f>VLOOKUP(F52,'Drug Portfolio Master'!$A:$Y,3,FALSE)</f>
        <v>0990-7922-02</v>
      </c>
      <c r="F52" s="208">
        <v>1013200</v>
      </c>
      <c r="G52" s="217">
        <f>VLOOKUP(F52,'Price Sheet'!$A:$C,3,FALSE)</f>
        <v>25.99</v>
      </c>
      <c r="H52" s="209"/>
      <c r="I52" s="112">
        <f t="shared" si="0"/>
        <v>25.99</v>
      </c>
      <c r="J52" s="112">
        <f t="shared" si="1"/>
        <v>0</v>
      </c>
      <c r="K52" s="98" t="str">
        <f>IFERROR(INDEX('Terms and Lists'!$M$1:$M$15,MATCH(F52,'Terms and Lists'!$K$1:$K$14,0)),"")</f>
        <v/>
      </c>
      <c r="L52" s="45" t="str">
        <f>VLOOKUP(F52,'Drug Portfolio Master'!$A:$Y,2,FALSE)</f>
        <v>ACTIVE</v>
      </c>
      <c r="M52" s="45"/>
      <c r="N52" s="45"/>
    </row>
    <row r="53" spans="1:14" s="37" customFormat="1" ht="15" customHeight="1" x14ac:dyDescent="0.3">
      <c r="A53" s="213">
        <f>INDEX('Cart Formulary Calculator'!$A$12:$A$482,MATCH(F53,'Cart Formulary Calculator'!$F$12:$F$482,0))</f>
        <v>0</v>
      </c>
      <c r="B53" s="214" t="str">
        <f>VLOOKUP(F53,'Drug Portfolio Master'!$A:$Y,4,FALSE)</f>
        <v>50% DEXTROSE INJECTION, USP 25 grams (0.5g/mL) 50mL SYR</v>
      </c>
      <c r="C53" s="215" t="str">
        <f>IF(VLOOKUP(F53,'Drug Portfolio Master'!$A:$Y,5,FALSE)=0,"n/a",VLOOKUP(F53,'Drug Portfolio Master'!$A:$Y,5,FALSE))</f>
        <v>0.5g/mL</v>
      </c>
      <c r="D53" s="216" t="str">
        <f>VLOOKUP(F53,'Drug Portfolio Master'!$A:$Y,6,FALSE)</f>
        <v>50mL</v>
      </c>
      <c r="E53" s="216" t="str">
        <f>VLOOKUP(F53,'Drug Portfolio Master'!$A:$Y,3,FALSE)</f>
        <v>0409-4902-34</v>
      </c>
      <c r="F53" s="208">
        <v>1012730</v>
      </c>
      <c r="G53" s="217">
        <f>VLOOKUP(F53,'Price Sheet'!$A:$C,3,FALSE)</f>
        <v>51.95</v>
      </c>
      <c r="H53" s="209"/>
      <c r="I53" s="112">
        <f t="shared" si="0"/>
        <v>51.95</v>
      </c>
      <c r="J53" s="112">
        <f t="shared" si="1"/>
        <v>0</v>
      </c>
      <c r="K53" s="98" t="str">
        <f>IFERROR(INDEX('Terms and Lists'!$M$1:$M$15,MATCH(F53,'Terms and Lists'!$K$1:$K$14,0)),"")</f>
        <v/>
      </c>
      <c r="L53" s="45" t="str">
        <f>VLOOKUP(F53,'Drug Portfolio Master'!$A:$Y,2,FALSE)</f>
        <v>ACTIVE</v>
      </c>
      <c r="M53" s="47"/>
      <c r="N53" s="47"/>
    </row>
    <row r="54" spans="1:14" ht="15" customHeight="1" x14ac:dyDescent="0.3">
      <c r="A54" s="213">
        <f>INDEX('Cart Formulary Calculator'!$A$12:$A$482,MATCH(F54,'Cart Formulary Calculator'!$F$12:$F$482,0))</f>
        <v>0</v>
      </c>
      <c r="B54" s="214" t="str">
        <f>VLOOKUP(F54,'Drug Portfolio Master'!$A:$Y,4,FALSE)</f>
        <v>50% DEXTROSE INJECTION, USP 25g/50mL (0.5 g/mL) 50mL LUER-JET™ SYR</v>
      </c>
      <c r="C54" s="215" t="str">
        <f>IF(VLOOKUP(F54,'Drug Portfolio Master'!$A:$Y,5,FALSE)=0,"n/a",VLOOKUP(F54,'Drug Portfolio Master'!$A:$Y,5,FALSE))</f>
        <v>0.5 g/mL</v>
      </c>
      <c r="D54" s="216" t="str">
        <f>VLOOKUP(F54,'Drug Portfolio Master'!$A:$Y,6,FALSE)</f>
        <v>50 mL</v>
      </c>
      <c r="E54" s="216" t="str">
        <f>VLOOKUP(F54,'Drug Portfolio Master'!$A:$Y,3,FALSE)</f>
        <v>76329-3302-1</v>
      </c>
      <c r="F54" s="208">
        <v>1017610</v>
      </c>
      <c r="G54" s="217">
        <f>VLOOKUP(F54,'Price Sheet'!$A:$C,3,FALSE)</f>
        <v>51.95</v>
      </c>
      <c r="H54" s="209"/>
      <c r="I54" s="112">
        <f t="shared" si="0"/>
        <v>51.95</v>
      </c>
      <c r="J54" s="112">
        <f t="shared" si="1"/>
        <v>0</v>
      </c>
      <c r="K54" s="98" t="str">
        <f>IFERROR(INDEX('Terms and Lists'!$M$1:$M$15,MATCH(F54,'Terms and Lists'!$K$1:$K$14,0)),"")</f>
        <v/>
      </c>
      <c r="L54" s="45" t="str">
        <f>VLOOKUP(F54,'Drug Portfolio Master'!$A:$Y,2,FALSE)</f>
        <v>ACTIVE</v>
      </c>
      <c r="M54" s="45"/>
      <c r="N54" s="45"/>
    </row>
    <row r="55" spans="1:14" ht="15" customHeight="1" x14ac:dyDescent="0.3">
      <c r="A55" s="213">
        <f>INDEX('Cart Formulary Calculator'!$A$12:$A$482,MATCH(F55,'Cart Formulary Calculator'!$F$12:$F$482,0))</f>
        <v>0</v>
      </c>
      <c r="B55" s="214" t="str">
        <f>VLOOKUP(F55,'Drug Portfolio Master'!$A:$Y,4,FALSE)</f>
        <v>50% DEXTROSE INJECTION, USP 25grams (0.5g/mL) 50mL SYR</v>
      </c>
      <c r="C55" s="215" t="str">
        <f>IF(VLOOKUP(F55,'Drug Portfolio Master'!$A:$Y,5,FALSE)=0,"n/a",VLOOKUP(F55,'Drug Portfolio Master'!$A:$Y,5,FALSE))</f>
        <v>25grams (0.5g/mL)</v>
      </c>
      <c r="D55" s="216" t="str">
        <f>VLOOKUP(F55,'Drug Portfolio Master'!$A:$Y,6,FALSE)</f>
        <v>50mL</v>
      </c>
      <c r="E55" s="216" t="str">
        <f>VLOOKUP(F55,'Drug Portfolio Master'!$A:$Y,3,FALSE)</f>
        <v>0409-7517-16</v>
      </c>
      <c r="F55" s="208">
        <v>1000170</v>
      </c>
      <c r="G55" s="217">
        <f>VLOOKUP(F55,'Price Sheet'!$A:$C,3,FALSE)</f>
        <v>51.95</v>
      </c>
      <c r="H55" s="209"/>
      <c r="I55" s="112">
        <f t="shared" si="0"/>
        <v>51.95</v>
      </c>
      <c r="J55" s="112">
        <f t="shared" si="1"/>
        <v>0</v>
      </c>
      <c r="K55" s="98" t="str">
        <f>IFERROR(INDEX('Terms and Lists'!$M$1:$M$15,MATCH(F55,'Terms and Lists'!$K$1:$K$14,0)),"")</f>
        <v/>
      </c>
      <c r="L55" s="45" t="str">
        <f>VLOOKUP(F55,'Drug Portfolio Master'!$A:$Y,2,FALSE)</f>
        <v>ACTIVE</v>
      </c>
      <c r="M55" s="45"/>
      <c r="N55" s="45"/>
    </row>
    <row r="56" spans="1:14" ht="15" customHeight="1" x14ac:dyDescent="0.3">
      <c r="A56" s="213">
        <f>INDEX('Cart Formulary Calculator'!$A$12:$A$482,MATCH(F56,'Cart Formulary Calculator'!$F$12:$F$482,0))</f>
        <v>0</v>
      </c>
      <c r="B56" s="214" t="str">
        <f>VLOOKUP(F56,'Drug Portfolio Master'!$A:$Y,4,FALSE)</f>
        <v>50% DEXTROSE INJECTION, USP 25grams/50mL (0.5g/mL) VIAL</v>
      </c>
      <c r="C56" s="215" t="str">
        <f>IF(VLOOKUP(F56,'Drug Portfolio Master'!$A:$Y,5,FALSE)=0,"n/a",VLOOKUP(F56,'Drug Portfolio Master'!$A:$Y,5,FALSE))</f>
        <v>25grams/50mL (0.5g/mL)</v>
      </c>
      <c r="D56" s="216" t="str">
        <f>VLOOKUP(F56,'Drug Portfolio Master'!$A:$Y,6,FALSE)</f>
        <v>50mL</v>
      </c>
      <c r="E56" s="216" t="str">
        <f>VLOOKUP(F56,'Drug Portfolio Master'!$A:$Y,3,FALSE)</f>
        <v>0409-6648-02</v>
      </c>
      <c r="F56" s="208">
        <v>1000160</v>
      </c>
      <c r="G56" s="217">
        <f>VLOOKUP(F56,'Price Sheet'!$A:$C,3,FALSE)</f>
        <v>11.59</v>
      </c>
      <c r="H56" s="209"/>
      <c r="I56" s="112">
        <f t="shared" si="0"/>
        <v>11.59</v>
      </c>
      <c r="J56" s="112">
        <f t="shared" si="1"/>
        <v>0</v>
      </c>
      <c r="K56" s="98" t="str">
        <f>IFERROR(INDEX('Terms and Lists'!$M$1:$M$15,MATCH(F56,'Terms and Lists'!$K$1:$K$14,0)),"")</f>
        <v/>
      </c>
      <c r="L56" s="45" t="str">
        <f>VLOOKUP(F56,'Drug Portfolio Master'!$A:$Y,2,FALSE)</f>
        <v>ACTIVE</v>
      </c>
      <c r="M56" s="45"/>
      <c r="N56" s="45"/>
    </row>
    <row r="57" spans="1:14" ht="15" customHeight="1" x14ac:dyDescent="0.3">
      <c r="A57" s="213">
        <f>INDEX('Cart Formulary Calculator'!$A$12:$A$482,MATCH(F57,'Cart Formulary Calculator'!$F$12:$F$482,0))</f>
        <v>0</v>
      </c>
      <c r="B57" s="214" t="str">
        <f>VLOOKUP(F57,'Drug Portfolio Master'!$A:$Y,4,FALSE)</f>
        <v>50% MAGNESIUM SULFATE INJECTION, USP 5grams/10mL ANSYR SYR</v>
      </c>
      <c r="C57" s="215" t="str">
        <f>IF(VLOOKUP(F57,'Drug Portfolio Master'!$A:$Y,5,FALSE)=0,"n/a",VLOOKUP(F57,'Drug Portfolio Master'!$A:$Y,5,FALSE))</f>
        <v>5grams/10mL</v>
      </c>
      <c r="D57" s="216" t="str">
        <f>VLOOKUP(F57,'Drug Portfolio Master'!$A:$Y,6,FALSE)</f>
        <v>10mL</v>
      </c>
      <c r="E57" s="216" t="str">
        <f>VLOOKUP(F57,'Drug Portfolio Master'!$A:$Y,3,FALSE)</f>
        <v>0409-1754-10</v>
      </c>
      <c r="F57" s="208">
        <v>1000390</v>
      </c>
      <c r="G57" s="217">
        <f>VLOOKUP(F57,'Price Sheet'!$A:$C,3,FALSE)</f>
        <v>35.53</v>
      </c>
      <c r="H57" s="209"/>
      <c r="I57" s="112">
        <f t="shared" si="0"/>
        <v>35.53</v>
      </c>
      <c r="J57" s="112">
        <f t="shared" si="1"/>
        <v>0</v>
      </c>
      <c r="K57" s="98" t="str">
        <f>IFERROR(INDEX('Terms and Lists'!$M$1:$M$15,MATCH(F57,'Terms and Lists'!$K$1:$K$14,0)),"")</f>
        <v/>
      </c>
      <c r="L57" s="45" t="str">
        <f>VLOOKUP(F57,'Drug Portfolio Master'!$A:$Y,2,FALSE)</f>
        <v>ACTIVE</v>
      </c>
      <c r="M57" s="45"/>
      <c r="N57" s="45"/>
    </row>
    <row r="58" spans="1:14" ht="15" customHeight="1" x14ac:dyDescent="0.3">
      <c r="A58" s="213">
        <f>INDEX('Cart Formulary Calculator'!$A$12:$A$482,MATCH(F58,'Cart Formulary Calculator'!$F$12:$F$482,0))</f>
        <v>0</v>
      </c>
      <c r="B58" s="214" t="str">
        <f>VLOOKUP(F58,'Drug Portfolio Master'!$A:$Y,4,FALSE)</f>
        <v>6% HETASTARCH IN 0.9% SODIUM CHLORIDE INJECTION 500mL BAG</v>
      </c>
      <c r="C58" s="215" t="str">
        <f>IF(VLOOKUP(F58,'Drug Portfolio Master'!$A:$Y,5,FALSE)=0,"n/a",VLOOKUP(F58,'Drug Portfolio Master'!$A:$Y,5,FALSE))</f>
        <v>6% and 0.9%</v>
      </c>
      <c r="D58" s="216" t="str">
        <f>VLOOKUP(F58,'Drug Portfolio Master'!$A:$Y,6,FALSE)</f>
        <v>500mL</v>
      </c>
      <c r="E58" s="216" t="str">
        <f>VLOOKUP(F58,'Drug Portfolio Master'!$A:$Y,3,FALSE)</f>
        <v>0409-7248-03</v>
      </c>
      <c r="F58" s="208">
        <v>1009750</v>
      </c>
      <c r="G58" s="217">
        <f>VLOOKUP(F58,'Price Sheet'!$A:$C,3,FALSE)</f>
        <v>30.5</v>
      </c>
      <c r="H58" s="209"/>
      <c r="I58" s="112">
        <f t="shared" si="0"/>
        <v>30.5</v>
      </c>
      <c r="J58" s="112">
        <f t="shared" si="1"/>
        <v>0</v>
      </c>
      <c r="K58" s="98" t="str">
        <f>IFERROR(INDEX('Terms and Lists'!$M$1:$M$15,MATCH(F58,'Terms and Lists'!$K$1:$K$14,0)),"")</f>
        <v/>
      </c>
      <c r="L58" s="45" t="str">
        <f>VLOOKUP(F58,'Drug Portfolio Master'!$A:$Y,2,FALSE)</f>
        <v>ACTIVE</v>
      </c>
      <c r="M58" s="45"/>
      <c r="N58" s="45"/>
    </row>
    <row r="59" spans="1:14" ht="15" customHeight="1" x14ac:dyDescent="0.3">
      <c r="A59" s="213">
        <f>INDEX('Cart Formulary Calculator'!$A$12:$A$482,MATCH(F59,'Cart Formulary Calculator'!$F$12:$F$482,0))</f>
        <v>0</v>
      </c>
      <c r="B59" s="214" t="str">
        <f>VLOOKUP(F59,'Drug Portfolio Master'!$A:$Y,4,FALSE)</f>
        <v>8.4% SODIUM BICARBONATE INJECTION, USP 50mEq/50mL (1mEq/mL) 50mL SYR</v>
      </c>
      <c r="C59" s="215" t="str">
        <f>IF(VLOOKUP(F59,'Drug Portfolio Master'!$A:$Y,5,FALSE)=0,"n/a",VLOOKUP(F59,'Drug Portfolio Master'!$A:$Y,5,FALSE))</f>
        <v>50mEq (1mEq/mL)</v>
      </c>
      <c r="D59" s="216" t="str">
        <f>VLOOKUP(F59,'Drug Portfolio Master'!$A:$Y,6,FALSE)</f>
        <v>50mL</v>
      </c>
      <c r="E59" s="216" t="str">
        <f>VLOOKUP(F59,'Drug Portfolio Master'!$A:$Y,3,FALSE)</f>
        <v>0409-6637-14</v>
      </c>
      <c r="F59" s="208">
        <v>1000580</v>
      </c>
      <c r="G59" s="217">
        <f>VLOOKUP(F59,'Price Sheet'!$A:$C,3,FALSE)</f>
        <v>37.44</v>
      </c>
      <c r="H59" s="209"/>
      <c r="I59" s="112">
        <f t="shared" si="0"/>
        <v>37.44</v>
      </c>
      <c r="J59" s="112">
        <f t="shared" si="1"/>
        <v>0</v>
      </c>
      <c r="K59" s="98" t="str">
        <f>IFERROR(INDEX('Terms and Lists'!$M$1:$M$15,MATCH(F59,'Terms and Lists'!$K$1:$K$14,0)),"")</f>
        <v/>
      </c>
      <c r="L59" s="45" t="str">
        <f>VLOOKUP(F59,'Drug Portfolio Master'!$A:$Y,2,FALSE)</f>
        <v>ACTIVE</v>
      </c>
      <c r="M59" s="45"/>
      <c r="N59" s="45"/>
    </row>
    <row r="60" spans="1:14" ht="15" customHeight="1" x14ac:dyDescent="0.3">
      <c r="A60" s="213">
        <f>INDEX('Cart Formulary Calculator'!$A$12:$A$482,MATCH(F60,'Cart Formulary Calculator'!$F$12:$F$482,0))</f>
        <v>0</v>
      </c>
      <c r="B60" s="214" t="str">
        <f>VLOOKUP(F60,'Drug Portfolio Master'!$A:$Y,4,FALSE)</f>
        <v>ADENOSINE INJECTION, USP 12mg PER 4mL (3mg PER mL) 4mL SYR</v>
      </c>
      <c r="C60" s="215" t="str">
        <f>IF(VLOOKUP(F60,'Drug Portfolio Master'!$A:$Y,5,FALSE)=0,"n/a",VLOOKUP(F60,'Drug Portfolio Master'!$A:$Y,5,FALSE))</f>
        <v>3mg/mL</v>
      </c>
      <c r="D60" s="216" t="str">
        <f>VLOOKUP(F60,'Drug Portfolio Master'!$A:$Y,6,FALSE)</f>
        <v>4mL</v>
      </c>
      <c r="E60" s="216" t="str">
        <f>VLOOKUP(F60,'Drug Portfolio Master'!$A:$Y,3,FALSE)</f>
        <v>25021-301-68</v>
      </c>
      <c r="F60" s="208">
        <v>1014560</v>
      </c>
      <c r="G60" s="217">
        <f>VLOOKUP(F60,'Price Sheet'!$A:$C,3,FALSE)</f>
        <v>87.99</v>
      </c>
      <c r="H60" s="209"/>
      <c r="I60" s="112">
        <f t="shared" si="0"/>
        <v>87.99</v>
      </c>
      <c r="J60" s="112">
        <f t="shared" si="1"/>
        <v>0</v>
      </c>
      <c r="K60" s="98" t="str">
        <f>IFERROR(INDEX('Terms and Lists'!$M$1:$M$15,MATCH(F60,'Terms and Lists'!$K$1:$K$14,0)),"")</f>
        <v/>
      </c>
      <c r="L60" s="45" t="str">
        <f>VLOOKUP(F60,'Drug Portfolio Master'!$A:$Y,2,FALSE)</f>
        <v>ACTIVE</v>
      </c>
      <c r="M60" s="45"/>
      <c r="N60" s="45"/>
    </row>
    <row r="61" spans="1:14" ht="15" customHeight="1" x14ac:dyDescent="0.3">
      <c r="A61" s="213">
        <f>INDEX('Cart Formulary Calculator'!$A$12:$A$482,MATCH(F61,'Cart Formulary Calculator'!$F$12:$F$482,0))</f>
        <v>0</v>
      </c>
      <c r="B61" s="214" t="str">
        <f>VLOOKUP(F61,'Drug Portfolio Master'!$A:$Y,4,FALSE)</f>
        <v>ADENOSINE INJECTION, USP 12mg/4mL (3mg/mL) 4mL VIAL</v>
      </c>
      <c r="C61" s="215" t="str">
        <f>IF(VLOOKUP(F61,'Drug Portfolio Master'!$A:$Y,5,FALSE)=0,"n/a",VLOOKUP(F61,'Drug Portfolio Master'!$A:$Y,5,FALSE))</f>
        <v>3mg/mL</v>
      </c>
      <c r="D61" s="216" t="str">
        <f>VLOOKUP(F61,'Drug Portfolio Master'!$A:$Y,6,FALSE)</f>
        <v>4mL</v>
      </c>
      <c r="E61" s="216" t="str">
        <f>VLOOKUP(F61,'Drug Portfolio Master'!$A:$Y,3,FALSE)</f>
        <v>63323-651-04</v>
      </c>
      <c r="F61" s="208">
        <v>1012700</v>
      </c>
      <c r="G61" s="217">
        <f>VLOOKUP(F61,'Price Sheet'!$A:$C,3,FALSE)</f>
        <v>49.99</v>
      </c>
      <c r="H61" s="209"/>
      <c r="I61" s="112">
        <f t="shared" si="0"/>
        <v>49.99</v>
      </c>
      <c r="J61" s="112">
        <f t="shared" si="1"/>
        <v>0</v>
      </c>
      <c r="K61" s="98" t="str">
        <f>IFERROR(INDEX('Terms and Lists'!$M$1:$M$15,MATCH(F61,'Terms and Lists'!$K$1:$K$14,0)),"")</f>
        <v/>
      </c>
      <c r="L61" s="45" t="str">
        <f>VLOOKUP(F61,'Drug Portfolio Master'!$A:$Y,2,FALSE)</f>
        <v>ACTIVE</v>
      </c>
      <c r="M61" s="45"/>
      <c r="N61" s="45"/>
    </row>
    <row r="62" spans="1:14" ht="15" customHeight="1" x14ac:dyDescent="0.3">
      <c r="A62" s="213">
        <f>INDEX('Cart Formulary Calculator'!$A$12:$A$482,MATCH(F62,'Cart Formulary Calculator'!$F$12:$F$482,0))</f>
        <v>0</v>
      </c>
      <c r="B62" s="214" t="str">
        <f>VLOOKUP(F62,'Drug Portfolio Master'!$A:$Y,4,FALSE)</f>
        <v>ADENOSINE INJECTION, USP 6mg/2mL (3mg/mL) VIAL</v>
      </c>
      <c r="C62" s="215" t="str">
        <f>IF(VLOOKUP(F62,'Drug Portfolio Master'!$A:$Y,5,FALSE)=0,"n/a",VLOOKUP(F62,'Drug Portfolio Master'!$A:$Y,5,FALSE))</f>
        <v>6mg/2mL (3mg/mL)</v>
      </c>
      <c r="D62" s="216" t="str">
        <f>VLOOKUP(F62,'Drug Portfolio Master'!$A:$Y,6,FALSE)</f>
        <v>2mL</v>
      </c>
      <c r="E62" s="216" t="str">
        <f>VLOOKUP(F62,'Drug Portfolio Master'!$A:$Y,3,FALSE)</f>
        <v>17478-542-02</v>
      </c>
      <c r="F62" s="208">
        <v>1000020</v>
      </c>
      <c r="G62" s="217">
        <f>VLOOKUP(F62,'Price Sheet'!$A:$C,3,FALSE)</f>
        <v>29.99</v>
      </c>
      <c r="H62" s="209"/>
      <c r="I62" s="112">
        <f t="shared" si="0"/>
        <v>29.99</v>
      </c>
      <c r="J62" s="112">
        <f t="shared" si="1"/>
        <v>0</v>
      </c>
      <c r="K62" s="98" t="str">
        <f>IFERROR(INDEX('Terms and Lists'!$M$1:$M$15,MATCH(F62,'Terms and Lists'!$K$1:$K$14,0)),"")</f>
        <v/>
      </c>
      <c r="L62" s="45" t="str">
        <f>VLOOKUP(F62,'Drug Portfolio Master'!$A:$Y,2,FALSE)</f>
        <v>ACTIVE</v>
      </c>
      <c r="M62" s="45"/>
      <c r="N62" s="45"/>
    </row>
    <row r="63" spans="1:14" ht="15" customHeight="1" x14ac:dyDescent="0.3">
      <c r="A63" s="213">
        <f>INDEX('Cart Formulary Calculator'!$A$12:$A$482,MATCH(F63,'Cart Formulary Calculator'!$F$12:$F$482,0))</f>
        <v>0</v>
      </c>
      <c r="B63" s="214" t="str">
        <f>VLOOKUP(F63,'Drug Portfolio Master'!$A:$Y,4,FALSE)</f>
        <v>ADRENALIN® (EPINEPHRINE INJECTION, USP) 1mg/mL 1:1000 VIAL</v>
      </c>
      <c r="C63" s="215" t="str">
        <f>IF(VLOOKUP(F63,'Drug Portfolio Master'!$A:$Y,5,FALSE)=0,"n/a",VLOOKUP(F63,'Drug Portfolio Master'!$A:$Y,5,FALSE))</f>
        <v>1mg/mL 1:1000</v>
      </c>
      <c r="D63" s="216" t="str">
        <f>VLOOKUP(F63,'Drug Portfolio Master'!$A:$Y,6,FALSE)</f>
        <v>1mL</v>
      </c>
      <c r="E63" s="216" t="str">
        <f>VLOOKUP(F63,'Drug Portfolio Master'!$A:$Y,3,FALSE)</f>
        <v>42023-159-25</v>
      </c>
      <c r="F63" s="208">
        <v>1007670</v>
      </c>
      <c r="G63" s="217">
        <f>VLOOKUP(F63,'Price Sheet'!$A:$C,3,FALSE)</f>
        <v>34.99</v>
      </c>
      <c r="H63" s="209"/>
      <c r="I63" s="112">
        <f t="shared" si="0"/>
        <v>34.99</v>
      </c>
      <c r="J63" s="112">
        <f t="shared" si="1"/>
        <v>0</v>
      </c>
      <c r="K63" s="98" t="str">
        <f>IFERROR(INDEX('Terms and Lists'!$M$1:$M$15,MATCH(F63,'Terms and Lists'!$K$1:$K$14,0)),"")</f>
        <v/>
      </c>
      <c r="L63" s="45" t="str">
        <f>VLOOKUP(F63,'Drug Portfolio Master'!$A:$Y,2,FALSE)</f>
        <v>ACTIVE</v>
      </c>
      <c r="M63" s="45"/>
      <c r="N63" s="45"/>
    </row>
    <row r="64" spans="1:14" ht="15" customHeight="1" x14ac:dyDescent="0.3">
      <c r="A64" s="213">
        <f>INDEX('Cart Formulary Calculator'!$A$12:$A$482,MATCH(F64,'Cart Formulary Calculator'!$F$12:$F$482,0))</f>
        <v>0</v>
      </c>
      <c r="B64" s="214" t="str">
        <f>VLOOKUP(F64,'Drug Portfolio Master'!$A:$Y,4,FALSE)</f>
        <v>AMIDATE(TM) ETOMIDATE INJECTION, USP 20mg/10mL (2mg/mL) 10mL VIAL</v>
      </c>
      <c r="C64" s="215" t="str">
        <f>IF(VLOOKUP(F64,'Drug Portfolio Master'!$A:$Y,5,FALSE)=0,"n/a",VLOOKUP(F64,'Drug Portfolio Master'!$A:$Y,5,FALSE))</f>
        <v>2mg/mL</v>
      </c>
      <c r="D64" s="216" t="str">
        <f>VLOOKUP(F64,'Drug Portfolio Master'!$A:$Y,6,FALSE)</f>
        <v>10mL</v>
      </c>
      <c r="E64" s="216" t="str">
        <f>VLOOKUP(F64,'Drug Portfolio Master'!$A:$Y,3,FALSE)</f>
        <v>0409-6695-01</v>
      </c>
      <c r="F64" s="208">
        <v>1012790</v>
      </c>
      <c r="G64" s="217">
        <f>VLOOKUP(F64,'Price Sheet'!$A:$C,3,FALSE)</f>
        <v>21.75</v>
      </c>
      <c r="H64" s="209"/>
      <c r="I64" s="112">
        <f t="shared" si="0"/>
        <v>21.75</v>
      </c>
      <c r="J64" s="112">
        <f t="shared" si="1"/>
        <v>0</v>
      </c>
      <c r="K64" s="98" t="str">
        <f>IFERROR(INDEX('Terms and Lists'!$M$1:$M$15,MATCH(F64,'Terms and Lists'!$K$1:$K$14,0)),"")</f>
        <v>L</v>
      </c>
      <c r="L64" s="45" t="str">
        <f>VLOOKUP(F64,'Drug Portfolio Master'!$A:$Y,2,FALSE)</f>
        <v>RESTRICTED</v>
      </c>
      <c r="M64" s="45"/>
      <c r="N64" s="45"/>
    </row>
    <row r="65" spans="1:14" ht="15" customHeight="1" x14ac:dyDescent="0.3">
      <c r="A65" s="213">
        <f>INDEX('Cart Formulary Calculator'!$A$12:$A$482,MATCH(F65,'Cart Formulary Calculator'!$F$12:$F$482,0))</f>
        <v>0</v>
      </c>
      <c r="B65" s="214" t="str">
        <f>VLOOKUP(F65,'Drug Portfolio Master'!$A:$Y,4,FALSE)</f>
        <v>AMINOPHYLLINE INJ., USP 500mg (25mg/mL) 20mL VIAL</v>
      </c>
      <c r="C65" s="215" t="str">
        <f>IF(VLOOKUP(F65,'Drug Portfolio Master'!$A:$Y,5,FALSE)=0,"n/a",VLOOKUP(F65,'Drug Portfolio Master'!$A:$Y,5,FALSE))</f>
        <v>25mg/mL</v>
      </c>
      <c r="D65" s="216" t="str">
        <f>VLOOKUP(F65,'Drug Portfolio Master'!$A:$Y,6,FALSE)</f>
        <v>20mL</v>
      </c>
      <c r="E65" s="216" t="str">
        <f>VLOOKUP(F65,'Drug Portfolio Master'!$A:$Y,3,FALSE)</f>
        <v>0409-5922-01</v>
      </c>
      <c r="F65" s="208">
        <v>1010140</v>
      </c>
      <c r="G65" s="217">
        <f>VLOOKUP(F65,'Price Sheet'!$A:$C,3,FALSE)</f>
        <v>30</v>
      </c>
      <c r="H65" s="209"/>
      <c r="I65" s="112">
        <f t="shared" si="0"/>
        <v>30</v>
      </c>
      <c r="J65" s="112">
        <f t="shared" si="1"/>
        <v>0</v>
      </c>
      <c r="K65" s="98" t="str">
        <f>IFERROR(INDEX('Terms and Lists'!$M$1:$M$15,MATCH(F65,'Terms and Lists'!$K$1:$K$14,0)),"")</f>
        <v/>
      </c>
      <c r="L65" s="45" t="str">
        <f>VLOOKUP(F65,'Drug Portfolio Master'!$A:$Y,2,FALSE)</f>
        <v>ACTIVE</v>
      </c>
      <c r="M65" s="45"/>
      <c r="N65" s="45"/>
    </row>
    <row r="66" spans="1:14" s="34" customFormat="1" ht="15" customHeight="1" x14ac:dyDescent="0.3">
      <c r="A66" s="213">
        <f>INDEX('Cart Formulary Calculator'!$A$12:$A$482,MATCH(F66,'Cart Formulary Calculator'!$F$12:$F$482,0))</f>
        <v>0</v>
      </c>
      <c r="B66" s="214" t="str">
        <f>VLOOKUP(F66,'Drug Portfolio Master'!$A:$Y,4,FALSE)</f>
        <v>AMINOPHYLLINE INJECTION, USP 250mg (25mg/mL) 10mL VIAL</v>
      </c>
      <c r="C66" s="215" t="str">
        <f>IF(VLOOKUP(F66,'Drug Portfolio Master'!$A:$Y,5,FALSE)=0,"n/a",VLOOKUP(F66,'Drug Portfolio Master'!$A:$Y,5,FALSE))</f>
        <v>250mg (25mg/mL)</v>
      </c>
      <c r="D66" s="216" t="str">
        <f>VLOOKUP(F66,'Drug Portfolio Master'!$A:$Y,6,FALSE)</f>
        <v>10mL</v>
      </c>
      <c r="E66" s="216" t="str">
        <f>VLOOKUP(F66,'Drug Portfolio Master'!$A:$Y,3,FALSE)</f>
        <v>0409-5921-01</v>
      </c>
      <c r="F66" s="208">
        <v>1000050</v>
      </c>
      <c r="G66" s="217">
        <f>VLOOKUP(F66,'Price Sheet'!$A:$C,3,FALSE)</f>
        <v>25.5</v>
      </c>
      <c r="H66" s="209"/>
      <c r="I66" s="112">
        <f t="shared" ref="I66:I94" si="2">H66+G66</f>
        <v>25.5</v>
      </c>
      <c r="J66" s="112">
        <f t="shared" ref="J66:J94" si="3">IFERROR(I66*A66,"")</f>
        <v>0</v>
      </c>
      <c r="K66" s="98" t="str">
        <f>IFERROR(INDEX('Terms and Lists'!$M$1:$M$15,MATCH(F66,'Terms and Lists'!$K$1:$K$14,0)),"")</f>
        <v/>
      </c>
      <c r="L66" s="45" t="str">
        <f>VLOOKUP(F66,'Drug Portfolio Master'!$A:$Y,2,FALSE)</f>
        <v>ACTIVE</v>
      </c>
      <c r="M66" s="46"/>
      <c r="N66" s="46"/>
    </row>
    <row r="67" spans="1:14" s="154" customFormat="1" ht="15" customHeight="1" x14ac:dyDescent="0.3">
      <c r="A67" s="213">
        <f>INDEX('Cart Formulary Calculator'!$A$12:$A$482,MATCH(F67,'Cart Formulary Calculator'!$F$12:$F$482,0))</f>
        <v>0</v>
      </c>
      <c r="B67" s="214" t="str">
        <f>VLOOKUP(F67,'Drug Portfolio Master'!$A:$Y,4,FALSE)</f>
        <v>AMIODARONE HYDROCHLORIDE INJECTION 150mg/3mL (50mg/mL) VIAL</v>
      </c>
      <c r="C67" s="215" t="str">
        <f>IF(VLOOKUP(F67,'Drug Portfolio Master'!$A:$Y,5,FALSE)=0,"n/a",VLOOKUP(F67,'Drug Portfolio Master'!$A:$Y,5,FALSE))</f>
        <v>150mg/3mL (50mg/mL)</v>
      </c>
      <c r="D67" s="216" t="str">
        <f>VLOOKUP(F67,'Drug Portfolio Master'!$A:$Y,6,FALSE)</f>
        <v>3mL</v>
      </c>
      <c r="E67" s="216" t="str">
        <f>VLOOKUP(F67,'Drug Portfolio Master'!$A:$Y,3,FALSE)</f>
        <v>0143-9875-25</v>
      </c>
      <c r="F67" s="208">
        <v>1000060</v>
      </c>
      <c r="G67" s="217">
        <f>VLOOKUP(F67,'Price Sheet'!$A:$C,3,FALSE)</f>
        <v>19.45</v>
      </c>
      <c r="H67" s="209"/>
      <c r="I67" s="112">
        <f t="shared" si="2"/>
        <v>19.45</v>
      </c>
      <c r="J67" s="112">
        <f t="shared" si="3"/>
        <v>0</v>
      </c>
      <c r="K67" s="98" t="str">
        <f>IFERROR(INDEX('Terms and Lists'!$M$1:$M$15,MATCH(F67,'Terms and Lists'!$K$1:$K$14,0)),"")</f>
        <v/>
      </c>
      <c r="L67" s="45" t="str">
        <f>VLOOKUP(F67,'Drug Portfolio Master'!$A:$Y,2,FALSE)</f>
        <v>ACTIVE</v>
      </c>
      <c r="M67" s="153"/>
      <c r="N67" s="153"/>
    </row>
    <row r="68" spans="1:14" s="123" customFormat="1" ht="15" customHeight="1" x14ac:dyDescent="0.3">
      <c r="A68" s="213">
        <f>INDEX('Cart Formulary Calculator'!$A$12:$A$482,MATCH(F68,'Cart Formulary Calculator'!$F$12:$F$482,0))</f>
        <v>0</v>
      </c>
      <c r="B68" s="214" t="str">
        <f>VLOOKUP(F68,'Drug Portfolio Master'!$A:$Y,4,FALSE)</f>
        <v>AMIODARONE HYDROCHLORIDE INJECTION 900mg/18mL (50mg/mL) 18mL VIAL</v>
      </c>
      <c r="C68" s="215" t="str">
        <f>IF(VLOOKUP(F68,'Drug Portfolio Master'!$A:$Y,5,FALSE)=0,"n/a",VLOOKUP(F68,'Drug Portfolio Master'!$A:$Y,5,FALSE))</f>
        <v>50mg/mL</v>
      </c>
      <c r="D68" s="216" t="str">
        <f>VLOOKUP(F68,'Drug Portfolio Master'!$A:$Y,6,FALSE)</f>
        <v>18mL</v>
      </c>
      <c r="E68" s="216" t="str">
        <f>VLOOKUP(F68,'Drug Portfolio Master'!$A:$Y,3,FALSE)</f>
        <v>67457-0153-18</v>
      </c>
      <c r="F68" s="208">
        <v>1011280</v>
      </c>
      <c r="G68" s="217">
        <f>VLOOKUP(F68,'Price Sheet'!$A:$C,3,FALSE)</f>
        <v>47.99</v>
      </c>
      <c r="H68" s="209"/>
      <c r="I68" s="112">
        <f t="shared" si="2"/>
        <v>47.99</v>
      </c>
      <c r="J68" s="112">
        <f t="shared" si="3"/>
        <v>0</v>
      </c>
      <c r="K68" s="98" t="str">
        <f>IFERROR(INDEX('Terms and Lists'!$M$1:$M$15,MATCH(F68,'Terms and Lists'!$K$1:$K$14,0)),"")</f>
        <v/>
      </c>
      <c r="L68" s="45" t="str">
        <f>VLOOKUP(F68,'Drug Portfolio Master'!$A:$Y,2,FALSE)</f>
        <v>ACTIVE</v>
      </c>
    </row>
    <row r="69" spans="1:14" ht="15" customHeight="1" x14ac:dyDescent="0.3">
      <c r="A69" s="213">
        <f>INDEX('Cart Formulary Calculator'!$A$12:$A$482,MATCH(F69,'Cart Formulary Calculator'!$F$12:$F$482,0))</f>
        <v>0</v>
      </c>
      <c r="B69" s="214" t="str">
        <f>VLOOKUP(F69,'Drug Portfolio Master'!$A:$Y,4,FALSE)</f>
        <v>APAP ACETAMINOPHEN 325mg 2 TABLET (2 PACK)</v>
      </c>
      <c r="C69" s="215" t="str">
        <f>IF(VLOOKUP(F69,'Drug Portfolio Master'!$A:$Y,5,FALSE)=0,"n/a",VLOOKUP(F69,'Drug Portfolio Master'!$A:$Y,5,FALSE))</f>
        <v>325mg</v>
      </c>
      <c r="D69" s="216" t="str">
        <f>VLOOKUP(F69,'Drug Portfolio Master'!$A:$Y,6,FALSE)</f>
        <v>2 tablets</v>
      </c>
      <c r="E69" s="216" t="str">
        <f>VLOOKUP(F69,'Drug Portfolio Master'!$A:$Y,3,FALSE)</f>
        <v>47682-112-13</v>
      </c>
      <c r="F69" s="208">
        <v>1000750</v>
      </c>
      <c r="G69" s="217">
        <f>VLOOKUP(F69,'Price Sheet'!$A:$C,3,FALSE)</f>
        <v>3.1</v>
      </c>
      <c r="H69" s="209"/>
      <c r="I69" s="112">
        <f t="shared" si="2"/>
        <v>3.1</v>
      </c>
      <c r="J69" s="112">
        <f t="shared" si="3"/>
        <v>0</v>
      </c>
      <c r="K69" s="98" t="str">
        <f>IFERROR(INDEX('Terms and Lists'!$M$1:$M$15,MATCH(F69,'Terms and Lists'!$K$1:$K$14,0)),"")</f>
        <v/>
      </c>
      <c r="L69" s="45" t="str">
        <f>VLOOKUP(F69,'Drug Portfolio Master'!$A:$Y,2,FALSE)</f>
        <v>ACTIVE</v>
      </c>
      <c r="M69" s="45"/>
      <c r="N69" s="45"/>
    </row>
    <row r="70" spans="1:14" ht="15" customHeight="1" x14ac:dyDescent="0.3">
      <c r="A70" s="213">
        <f>INDEX('Cart Formulary Calculator'!$A$12:$A$482,MATCH(F70,'Cart Formulary Calculator'!$F$12:$F$482,0))</f>
        <v>0</v>
      </c>
      <c r="B70" s="214" t="str">
        <f>VLOOKUP(F70,'Drug Portfolio Master'!$A:$Y,4,FALSE)</f>
        <v>ASPIRIN (NSAID) 325mg 2 TABLET (2 PACKS)</v>
      </c>
      <c r="C70" s="215" t="str">
        <f>IF(VLOOKUP(F70,'Drug Portfolio Master'!$A:$Y,5,FALSE)=0,"n/a",VLOOKUP(F70,'Drug Portfolio Master'!$A:$Y,5,FALSE))</f>
        <v>325mg</v>
      </c>
      <c r="D70" s="216" t="str">
        <f>VLOOKUP(F70,'Drug Portfolio Master'!$A:$Y,6,FALSE)</f>
        <v>2 tablets</v>
      </c>
      <c r="E70" s="216" t="str">
        <f>VLOOKUP(F70,'Drug Portfolio Master'!$A:$Y,3,FALSE)</f>
        <v>47682-097-13</v>
      </c>
      <c r="F70" s="208">
        <v>1000790</v>
      </c>
      <c r="G70" s="217">
        <f>VLOOKUP(F70,'Price Sheet'!$A:$C,3,FALSE)</f>
        <v>4.75</v>
      </c>
      <c r="H70" s="209"/>
      <c r="I70" s="112">
        <f t="shared" si="2"/>
        <v>4.75</v>
      </c>
      <c r="J70" s="112">
        <f t="shared" si="3"/>
        <v>0</v>
      </c>
      <c r="K70" s="98" t="str">
        <f>IFERROR(INDEX('Terms and Lists'!$M$1:$M$15,MATCH(F70,'Terms and Lists'!$K$1:$K$14,0)),"")</f>
        <v/>
      </c>
      <c r="L70" s="45" t="str">
        <f>VLOOKUP(F70,'Drug Portfolio Master'!$A:$Y,2,FALSE)</f>
        <v>ACTIVE</v>
      </c>
      <c r="M70" s="45"/>
      <c r="N70" s="45"/>
    </row>
    <row r="71" spans="1:14" ht="15" customHeight="1" x14ac:dyDescent="0.3">
      <c r="A71" s="213">
        <f>INDEX('Cart Formulary Calculator'!$A$12:$A$482,MATCH(F71,'Cart Formulary Calculator'!$F$12:$F$482,0))</f>
        <v>0</v>
      </c>
      <c r="B71" s="214" t="str">
        <f>VLOOKUP(F71,'Drug Portfolio Master'!$A:$Y,4,FALSE)</f>
        <v>ASPIRIN (NSAID) 325mg EACH 100 TABLETS</v>
      </c>
      <c r="C71" s="215" t="str">
        <f>IF(VLOOKUP(F71,'Drug Portfolio Master'!$A:$Y,5,FALSE)=0,"n/a",VLOOKUP(F71,'Drug Portfolio Master'!$A:$Y,5,FALSE))</f>
        <v>325 mg</v>
      </c>
      <c r="D71" s="216" t="str">
        <f>VLOOKUP(F71,'Drug Portfolio Master'!$A:$Y,6,FALSE)</f>
        <v>100 TABLETS</v>
      </c>
      <c r="E71" s="216" t="str">
        <f>VLOOKUP(F71,'Drug Portfolio Master'!$A:$Y,3,FALSE)</f>
        <v>0536-1054-29</v>
      </c>
      <c r="F71" s="208">
        <v>1013230</v>
      </c>
      <c r="G71" s="217">
        <f>VLOOKUP(F71,'Price Sheet'!$A:$C,3,FALSE)</f>
        <v>3.99</v>
      </c>
      <c r="H71" s="209"/>
      <c r="I71" s="112">
        <f t="shared" si="2"/>
        <v>3.99</v>
      </c>
      <c r="J71" s="112">
        <f t="shared" si="3"/>
        <v>0</v>
      </c>
      <c r="K71" s="98" t="str">
        <f>IFERROR(INDEX('Terms and Lists'!$M$1:$M$15,MATCH(F71,'Terms and Lists'!$K$1:$K$14,0)),"")</f>
        <v/>
      </c>
      <c r="L71" s="45" t="str">
        <f>VLOOKUP(F71,'Drug Portfolio Master'!$A:$Y,2,FALSE)</f>
        <v>ACTIVE</v>
      </c>
      <c r="M71" s="45"/>
      <c r="N71" s="45"/>
    </row>
    <row r="72" spans="1:14" ht="15" customHeight="1" x14ac:dyDescent="0.3">
      <c r="A72" s="213">
        <f>INDEX('Cart Formulary Calculator'!$A$12:$A$482,MATCH(F72,'Cart Formulary Calculator'!$F$12:$F$482,0))</f>
        <v>0</v>
      </c>
      <c r="B72" s="214" t="str">
        <f>VLOOKUP(F72,'Drug Portfolio Master'!$A:$Y,4,FALSE)</f>
        <v>ASPIRIN LOW DOSE CHEWABLE ORANGE PAIN RELIEVER (NSAID) 81mg 90/bt</v>
      </c>
      <c r="C72" s="215" t="str">
        <f>IF(VLOOKUP(F72,'Drug Portfolio Master'!$A:$Y,5,FALSE)=0,"n/a",VLOOKUP(F72,'Drug Portfolio Master'!$A:$Y,5,FALSE))</f>
        <v>81mg</v>
      </c>
      <c r="D72" s="216" t="str">
        <f>VLOOKUP(F72,'Drug Portfolio Master'!$A:$Y,6,FALSE)</f>
        <v>TAB</v>
      </c>
      <c r="E72" s="216" t="str">
        <f>VLOOKUP(F72,'Drug Portfolio Master'!$A:$Y,3,FALSE)</f>
        <v>0904-6794-89</v>
      </c>
      <c r="F72" s="208">
        <v>1010220</v>
      </c>
      <c r="G72" s="217">
        <f>VLOOKUP(F72,'Price Sheet'!$A:$C,3,FALSE)</f>
        <v>6.95</v>
      </c>
      <c r="H72" s="209"/>
      <c r="I72" s="112">
        <f t="shared" si="2"/>
        <v>6.95</v>
      </c>
      <c r="J72" s="112">
        <f t="shared" si="3"/>
        <v>0</v>
      </c>
      <c r="K72" s="98" t="str">
        <f>IFERROR(INDEX('Terms and Lists'!$M$1:$M$15,MATCH(F72,'Terms and Lists'!$K$1:$K$14,0)),"")</f>
        <v/>
      </c>
      <c r="L72" s="45" t="str">
        <f>VLOOKUP(F72,'Drug Portfolio Master'!$A:$Y,2,FALSE)</f>
        <v>ACTIVE</v>
      </c>
      <c r="M72" s="45"/>
      <c r="N72" s="45"/>
    </row>
    <row r="73" spans="1:14" ht="15" customHeight="1" x14ac:dyDescent="0.3">
      <c r="A73" s="213">
        <f>INDEX('Cart Formulary Calculator'!$A$12:$A$482,MATCH(F73,'Cart Formulary Calculator'!$F$12:$F$482,0))</f>
        <v>0</v>
      </c>
      <c r="B73" s="214" t="str">
        <f>VLOOKUP(F73,'Drug Portfolio Master'!$A:$Y,4,FALSE)</f>
        <v>ATROPINE SULFATE INJECTION, USP 0.4mg/mL 1mL VIAL</v>
      </c>
      <c r="C73" s="215" t="str">
        <f>IF(VLOOKUP(F73,'Drug Portfolio Master'!$A:$Y,5,FALSE)=0,"n/a",VLOOKUP(F73,'Drug Portfolio Master'!$A:$Y,5,FALSE))</f>
        <v>0.4mg/mL</v>
      </c>
      <c r="D73" s="216" t="str">
        <f>VLOOKUP(F73,'Drug Portfolio Master'!$A:$Y,6,FALSE)</f>
        <v>1mL</v>
      </c>
      <c r="E73" s="216" t="str">
        <f>VLOOKUP(F73,'Drug Portfolio Master'!$A:$Y,3,FALSE)</f>
        <v>0517-0401-25</v>
      </c>
      <c r="F73" s="208">
        <v>1010120</v>
      </c>
      <c r="G73" s="217">
        <f>VLOOKUP(F73,'Price Sheet'!$A:$C,3,FALSE)</f>
        <v>32.61</v>
      </c>
      <c r="H73" s="209"/>
      <c r="I73" s="112">
        <f t="shared" si="2"/>
        <v>32.61</v>
      </c>
      <c r="J73" s="112">
        <f t="shared" si="3"/>
        <v>0</v>
      </c>
      <c r="K73" s="98" t="str">
        <f>IFERROR(INDEX('Terms and Lists'!$M$1:$M$15,MATCH(F73,'Terms and Lists'!$K$1:$K$14,0)),"")</f>
        <v/>
      </c>
      <c r="L73" s="45" t="str">
        <f>VLOOKUP(F73,'Drug Portfolio Master'!$A:$Y,2,FALSE)</f>
        <v>ACTIVE</v>
      </c>
      <c r="M73" s="45"/>
      <c r="N73" s="45"/>
    </row>
    <row r="74" spans="1:14" ht="15" customHeight="1" x14ac:dyDescent="0.3">
      <c r="A74" s="213">
        <f>INDEX('Cart Formulary Calculator'!$A$12:$A$482,MATCH(F74,'Cart Formulary Calculator'!$F$12:$F$482,0))</f>
        <v>0</v>
      </c>
      <c r="B74" s="214" t="str">
        <f>VLOOKUP(F74,'Drug Portfolio Master'!$A:$Y,4,FALSE)</f>
        <v>ATROPINE SULFATE INJECTION, USP 0.5mg (0.1 mg/mL) SYR</v>
      </c>
      <c r="C74" s="215" t="str">
        <f>IF(VLOOKUP(F74,'Drug Portfolio Master'!$A:$Y,5,FALSE)=0,"n/a",VLOOKUP(F74,'Drug Portfolio Master'!$A:$Y,5,FALSE))</f>
        <v>0.5mg (0.1 mg/mL)</v>
      </c>
      <c r="D74" s="216" t="str">
        <f>VLOOKUP(F74,'Drug Portfolio Master'!$A:$Y,6,FALSE)</f>
        <v>5mL</v>
      </c>
      <c r="E74" s="216" t="str">
        <f>VLOOKUP(F74,'Drug Portfolio Master'!$A:$Y,3,FALSE)</f>
        <v>0409-4910-34</v>
      </c>
      <c r="F74" s="208">
        <v>1000090</v>
      </c>
      <c r="G74" s="217">
        <f>VLOOKUP(F74,'Price Sheet'!$A:$C,3,FALSE)</f>
        <v>35.630000000000003</v>
      </c>
      <c r="H74" s="209"/>
      <c r="I74" s="112">
        <f t="shared" si="2"/>
        <v>35.630000000000003</v>
      </c>
      <c r="J74" s="112">
        <f t="shared" si="3"/>
        <v>0</v>
      </c>
      <c r="K74" s="98" t="str">
        <f>IFERROR(INDEX('Terms and Lists'!$M$1:$M$15,MATCH(F74,'Terms and Lists'!$K$1:$K$14,0)),"")</f>
        <v/>
      </c>
      <c r="L74" s="45" t="str">
        <f>VLOOKUP(F74,'Drug Portfolio Master'!$A:$Y,2,FALSE)</f>
        <v>ACTIVE</v>
      </c>
      <c r="M74" s="45"/>
      <c r="N74" s="45"/>
    </row>
    <row r="75" spans="1:14" ht="15" customHeight="1" x14ac:dyDescent="0.3">
      <c r="A75" s="213">
        <f>INDEX('Cart Formulary Calculator'!$A$12:$A$482,MATCH(F75,'Cart Formulary Calculator'!$F$12:$F$482,0))</f>
        <v>0</v>
      </c>
      <c r="B75" s="214" t="str">
        <f>VLOOKUP(F75,'Drug Portfolio Master'!$A:$Y,4,FALSE)</f>
        <v>ATROPINE SULFATE INJECTION, USP 1mg (0.1mg/mL) SYR</v>
      </c>
      <c r="C75" s="215" t="str">
        <f>IF(VLOOKUP(F75,'Drug Portfolio Master'!$A:$Y,5,FALSE)=0,"n/a",VLOOKUP(F75,'Drug Portfolio Master'!$A:$Y,5,FALSE))</f>
        <v>1mg (0.1mg/mL)</v>
      </c>
      <c r="D75" s="216" t="str">
        <f>VLOOKUP(F75,'Drug Portfolio Master'!$A:$Y,6,FALSE)</f>
        <v>10mL</v>
      </c>
      <c r="E75" s="216" t="str">
        <f>VLOOKUP(F75,'Drug Portfolio Master'!$A:$Y,3,FALSE)</f>
        <v>0409-4911-34</v>
      </c>
      <c r="F75" s="208">
        <v>1000080</v>
      </c>
      <c r="G75" s="217">
        <f>VLOOKUP(F75,'Price Sheet'!$A:$C,3,FALSE)</f>
        <v>44.62</v>
      </c>
      <c r="H75" s="209"/>
      <c r="I75" s="112">
        <f t="shared" si="2"/>
        <v>44.62</v>
      </c>
      <c r="J75" s="112">
        <f t="shared" si="3"/>
        <v>0</v>
      </c>
      <c r="K75" s="98" t="str">
        <f>IFERROR(INDEX('Terms and Lists'!$M$1:$M$15,MATCH(F75,'Terms and Lists'!$K$1:$K$14,0)),"")</f>
        <v/>
      </c>
      <c r="L75" s="45" t="str">
        <f>VLOOKUP(F75,'Drug Portfolio Master'!$A:$Y,2,FALSE)</f>
        <v>ACTIVE</v>
      </c>
      <c r="M75" s="45"/>
      <c r="N75" s="45"/>
    </row>
    <row r="76" spans="1:14" ht="15" customHeight="1" x14ac:dyDescent="0.3">
      <c r="A76" s="213">
        <f>INDEX('Cart Formulary Calculator'!$A$12:$A$482,MATCH(F76,'Cart Formulary Calculator'!$F$12:$F$482,0))</f>
        <v>0</v>
      </c>
      <c r="B76" s="214" t="str">
        <f>VLOOKUP(F76,'Drug Portfolio Master'!$A:$Y,4,FALSE)</f>
        <v>ATROPINE SULFATE INJECTION, USP 1mg/10mL (0.1mg/mL) 10mL SYR</v>
      </c>
      <c r="C76" s="215" t="str">
        <f>IF(VLOOKUP(F76,'Drug Portfolio Master'!$A:$Y,5,FALSE)=0,"n/a",VLOOKUP(F76,'Drug Portfolio Master'!$A:$Y,5,FALSE))</f>
        <v>0.1mg/mL</v>
      </c>
      <c r="D76" s="216" t="str">
        <f>VLOOKUP(F76,'Drug Portfolio Master'!$A:$Y,6,FALSE)</f>
        <v>10mL</v>
      </c>
      <c r="E76" s="216" t="str">
        <f>VLOOKUP(F76,'Drug Portfolio Master'!$A:$Y,3,FALSE)</f>
        <v>76329-3340-1</v>
      </c>
      <c r="F76" s="208">
        <v>1015780</v>
      </c>
      <c r="G76" s="217">
        <f>VLOOKUP(F76,'Price Sheet'!$A:$C,3,FALSE)</f>
        <v>44.62</v>
      </c>
      <c r="H76" s="209"/>
      <c r="I76" s="112">
        <f t="shared" si="2"/>
        <v>44.62</v>
      </c>
      <c r="J76" s="112">
        <f t="shared" si="3"/>
        <v>0</v>
      </c>
      <c r="K76" s="98" t="str">
        <f>IFERROR(INDEX('Terms and Lists'!$M$1:$M$15,MATCH(F76,'Terms and Lists'!$K$1:$K$14,0)),"")</f>
        <v/>
      </c>
      <c r="L76" s="45" t="str">
        <f>VLOOKUP(F76,'Drug Portfolio Master'!$A:$Y,2,FALSE)</f>
        <v>ACTIVE</v>
      </c>
      <c r="M76" s="45"/>
      <c r="N76" s="45"/>
    </row>
    <row r="77" spans="1:14" ht="15" customHeight="1" x14ac:dyDescent="0.3">
      <c r="A77" s="213">
        <f>INDEX('Cart Formulary Calculator'!$A$12:$A$482,MATCH(F77,'Cart Formulary Calculator'!$F$12:$F$482,0))</f>
        <v>0</v>
      </c>
      <c r="B77" s="214" t="str">
        <f>VLOOKUP(F77,'Drug Portfolio Master'!$A:$Y,4,FALSE)</f>
        <v>ATROPINE SULFATE INJECTION, USP 1mg/mL 1mL VIAL</v>
      </c>
      <c r="C77" s="215" t="str">
        <f>IF(VLOOKUP(F77,'Drug Portfolio Master'!$A:$Y,5,FALSE)=0,"n/a",VLOOKUP(F77,'Drug Portfolio Master'!$A:$Y,5,FALSE))</f>
        <v>1mg/mL</v>
      </c>
      <c r="D77" s="216" t="str">
        <f>VLOOKUP(F77,'Drug Portfolio Master'!$A:$Y,6,FALSE)</f>
        <v>1mL</v>
      </c>
      <c r="E77" s="216" t="str">
        <f>VLOOKUP(F77,'Drug Portfolio Master'!$A:$Y,3,FALSE)</f>
        <v>0517-1010-25</v>
      </c>
      <c r="F77" s="208">
        <v>1014570</v>
      </c>
      <c r="G77" s="217">
        <f>VLOOKUP(F77,'Price Sheet'!$A:$C,3,FALSE)</f>
        <v>49.95</v>
      </c>
      <c r="H77" s="209"/>
      <c r="I77" s="112">
        <f t="shared" si="2"/>
        <v>49.95</v>
      </c>
      <c r="J77" s="112">
        <f t="shared" si="3"/>
        <v>0</v>
      </c>
      <c r="K77" s="98" t="str">
        <f>IFERROR(INDEX('Terms and Lists'!$M$1:$M$15,MATCH(F77,'Terms and Lists'!$K$1:$K$14,0)),"")</f>
        <v/>
      </c>
      <c r="L77" s="45" t="str">
        <f>VLOOKUP(F77,'Drug Portfolio Master'!$A:$Y,2,FALSE)</f>
        <v>ACTIVE</v>
      </c>
      <c r="M77" s="45"/>
      <c r="N77" s="45"/>
    </row>
    <row r="78" spans="1:14" ht="15" customHeight="1" x14ac:dyDescent="0.3">
      <c r="A78" s="213">
        <f>INDEX('Cart Formulary Calculator'!$A$12:$A$482,MATCH(F78,'Cart Formulary Calculator'!$F$12:$F$482,0))</f>
        <v>0</v>
      </c>
      <c r="B78" s="214" t="str">
        <f>VLOOKUP(F78,'Drug Portfolio Master'!$A:$Y,4,FALSE)</f>
        <v>ATROPINE SULFATE INJECTION, USP 8mg/20mL (0.4mg/mL) 20mL VIAL</v>
      </c>
      <c r="C78" s="215" t="str">
        <f>IF(VLOOKUP(F78,'Drug Portfolio Master'!$A:$Y,5,FALSE)=0,"n/a",VLOOKUP(F78,'Drug Portfolio Master'!$A:$Y,5,FALSE))</f>
        <v>0.4 mg/mL</v>
      </c>
      <c r="D78" s="216" t="str">
        <f>VLOOKUP(F78,'Drug Portfolio Master'!$A:$Y,6,FALSE)</f>
        <v>20mL</v>
      </c>
      <c r="E78" s="216" t="str">
        <f>VLOOKUP(F78,'Drug Portfolio Master'!$A:$Y,3,FALSE)</f>
        <v>0641-6251-10</v>
      </c>
      <c r="F78" s="208">
        <v>1019420</v>
      </c>
      <c r="G78" s="217">
        <f>VLOOKUP(F78,'Price Sheet'!$A:$C,3,FALSE)</f>
        <v>61.02</v>
      </c>
      <c r="H78" s="209"/>
      <c r="I78" s="112">
        <f t="shared" si="2"/>
        <v>61.02</v>
      </c>
      <c r="J78" s="112">
        <f t="shared" si="3"/>
        <v>0</v>
      </c>
      <c r="K78" s="98" t="str">
        <f>IFERROR(INDEX('Terms and Lists'!$M$1:$M$15,MATCH(F78,'Terms and Lists'!$K$1:$K$14,0)),"")</f>
        <v/>
      </c>
      <c r="L78" s="45" t="str">
        <f>VLOOKUP(F78,'Drug Portfolio Master'!$A:$Y,2,FALSE)</f>
        <v>ACTIVE</v>
      </c>
      <c r="M78" s="45"/>
      <c r="N78" s="45"/>
    </row>
    <row r="79" spans="1:14" ht="15" customHeight="1" x14ac:dyDescent="0.3">
      <c r="A79" s="213">
        <f>INDEX('Cart Formulary Calculator'!$A$12:$A$482,MATCH(F79,'Cart Formulary Calculator'!$F$12:$F$482,0))</f>
        <v>0</v>
      </c>
      <c r="B79" s="214" t="str">
        <f>VLOOKUP(F79,'Drug Portfolio Master'!$A:$Y,4,FALSE)</f>
        <v>AUVI-Q(R) EPINEPHRINE INJECTION, USP 0.15mg AUTO INJECTOR</v>
      </c>
      <c r="C79" s="215" t="str">
        <f>IF(VLOOKUP(F79,'Drug Portfolio Master'!$A:$Y,5,FALSE)=0,"n/a",VLOOKUP(F79,'Drug Portfolio Master'!$A:$Y,5,FALSE))</f>
        <v>.15mg</v>
      </c>
      <c r="D79" s="216" t="str">
        <f>VLOOKUP(F79,'Drug Portfolio Master'!$A:$Y,6,FALSE)</f>
        <v>0.76mL</v>
      </c>
      <c r="E79" s="216" t="str">
        <f>VLOOKUP(F79,'Drug Portfolio Master'!$A:$Y,3,FALSE)</f>
        <v>60842-022-01</v>
      </c>
      <c r="F79" s="208">
        <v>1009780</v>
      </c>
      <c r="G79" s="217">
        <f>VLOOKUP(F79,'Price Sheet'!$A:$C,3,FALSE)</f>
        <v>318.99</v>
      </c>
      <c r="H79" s="209"/>
      <c r="I79" s="112">
        <f t="shared" si="2"/>
        <v>318.99</v>
      </c>
      <c r="J79" s="112">
        <f t="shared" si="3"/>
        <v>0</v>
      </c>
      <c r="K79" s="98" t="str">
        <f>IFERROR(INDEX('Terms and Lists'!$M$1:$M$15,MATCH(F79,'Terms and Lists'!$K$1:$K$14,0)),"")</f>
        <v/>
      </c>
      <c r="L79" s="45" t="str">
        <f>VLOOKUP(F79,'Drug Portfolio Master'!$A:$Y,2,FALSE)</f>
        <v>RESTRICTED</v>
      </c>
      <c r="M79" s="45"/>
      <c r="N79" s="45"/>
    </row>
    <row r="80" spans="1:14" ht="15" customHeight="1" x14ac:dyDescent="0.3">
      <c r="A80" s="213">
        <f>INDEX('Cart Formulary Calculator'!$A$12:$A$482,MATCH(F80,'Cart Formulary Calculator'!$F$12:$F$482,0))</f>
        <v>0</v>
      </c>
      <c r="B80" s="214" t="str">
        <f>VLOOKUP(F80,'Drug Portfolio Master'!$A:$Y,4,FALSE)</f>
        <v>AUVI-Q(R) EPINEPHRINE INJECTION, USP 0.1mg AUTO-INJECTOR</v>
      </c>
      <c r="C80" s="215" t="str">
        <f>IF(VLOOKUP(F80,'Drug Portfolio Master'!$A:$Y,5,FALSE)=0,"n/a",VLOOKUP(F80,'Drug Portfolio Master'!$A:$Y,5,FALSE))</f>
        <v>0.1mg</v>
      </c>
      <c r="D80" s="216" t="str">
        <f>VLOOKUP(F80,'Drug Portfolio Master'!$A:$Y,6,FALSE)</f>
        <v>0.76mL</v>
      </c>
      <c r="E80" s="216" t="str">
        <f>VLOOKUP(F80,'Drug Portfolio Master'!$A:$Y,3,FALSE)</f>
        <v>60842-021-01</v>
      </c>
      <c r="F80" s="208">
        <v>1015370</v>
      </c>
      <c r="G80" s="217">
        <f>VLOOKUP(F80,'Price Sheet'!$A:$C,3,FALSE)</f>
        <v>318.99</v>
      </c>
      <c r="H80" s="209"/>
      <c r="I80" s="112">
        <f t="shared" si="2"/>
        <v>318.99</v>
      </c>
      <c r="J80" s="112">
        <f t="shared" si="3"/>
        <v>0</v>
      </c>
      <c r="K80" s="98" t="str">
        <f>IFERROR(INDEX('Terms and Lists'!$M$1:$M$15,MATCH(F80,'Terms and Lists'!$K$1:$K$14,0)),"")</f>
        <v/>
      </c>
      <c r="L80" s="45" t="str">
        <f>VLOOKUP(F80,'Drug Portfolio Master'!$A:$Y,2,FALSE)</f>
        <v>RESTRICTED</v>
      </c>
      <c r="M80" s="45"/>
      <c r="N80" s="45"/>
    </row>
    <row r="81" spans="1:14" ht="15" customHeight="1" x14ac:dyDescent="0.3">
      <c r="A81" s="213">
        <f>INDEX('Cart Formulary Calculator'!$A$12:$A$482,MATCH(F81,'Cart Formulary Calculator'!$F$12:$F$482,0))</f>
        <v>0</v>
      </c>
      <c r="B81" s="214" t="str">
        <f>VLOOKUP(F81,'Drug Portfolio Master'!$A:$Y,4,FALSE)</f>
        <v>AUVI-Q(R) EPINEPHRINE INJECTION, USP 0.3mg AUTO INJECTOR</v>
      </c>
      <c r="C81" s="215" t="str">
        <f>IF(VLOOKUP(F81,'Drug Portfolio Master'!$A:$Y,5,FALSE)=0,"n/a",VLOOKUP(F81,'Drug Portfolio Master'!$A:$Y,5,FALSE))</f>
        <v>.3mg</v>
      </c>
      <c r="D81" s="216" t="str">
        <f>VLOOKUP(F81,'Drug Portfolio Master'!$A:$Y,6,FALSE)</f>
        <v>0.76mL</v>
      </c>
      <c r="E81" s="216" t="str">
        <f>VLOOKUP(F81,'Drug Portfolio Master'!$A:$Y,3,FALSE)</f>
        <v>60842-023-01</v>
      </c>
      <c r="F81" s="208">
        <v>1009770</v>
      </c>
      <c r="G81" s="217">
        <f>VLOOKUP(F81,'Price Sheet'!$A:$C,3,FALSE)</f>
        <v>318.99</v>
      </c>
      <c r="H81" s="209"/>
      <c r="I81" s="112">
        <f t="shared" si="2"/>
        <v>318.99</v>
      </c>
      <c r="J81" s="112">
        <f t="shared" si="3"/>
        <v>0</v>
      </c>
      <c r="K81" s="98" t="str">
        <f>IFERROR(INDEX('Terms and Lists'!$M$1:$M$15,MATCH(F81,'Terms and Lists'!$K$1:$K$14,0)),"")</f>
        <v/>
      </c>
      <c r="L81" s="45" t="str">
        <f>VLOOKUP(F81,'Drug Portfolio Master'!$A:$Y,2,FALSE)</f>
        <v>RESTRICTED</v>
      </c>
      <c r="M81" s="45"/>
      <c r="N81" s="45"/>
    </row>
    <row r="82" spans="1:14" ht="15" customHeight="1" x14ac:dyDescent="0.3">
      <c r="A82" s="213">
        <f>INDEX('Cart Formulary Calculator'!$A$12:$A$482,MATCH(F82,'Cart Formulary Calculator'!$F$12:$F$482,0))</f>
        <v>0</v>
      </c>
      <c r="B82" s="214" t="str">
        <f>VLOOKUP(F82,'Drug Portfolio Master'!$A:$Y,4,FALSE)</f>
        <v>CALCIUM GLUCONATE INJECTION, USP 10% 1,000 mg per 10mL  (100mg/mL) 10mL VIAL</v>
      </c>
      <c r="C82" s="215" t="str">
        <f>IF(VLOOKUP(F82,'Drug Portfolio Master'!$A:$Y,5,FALSE)=0,"n/a",VLOOKUP(F82,'Drug Portfolio Master'!$A:$Y,5,FALSE))</f>
        <v>100mg/mL</v>
      </c>
      <c r="D82" s="216" t="str">
        <f>VLOOKUP(F82,'Drug Portfolio Master'!$A:$Y,6,FALSE)</f>
        <v>10mL</v>
      </c>
      <c r="E82" s="216" t="str">
        <f>VLOOKUP(F82,'Drug Portfolio Master'!$A:$Y,3,FALSE)</f>
        <v>63323-360-19</v>
      </c>
      <c r="F82" s="208">
        <v>1009700</v>
      </c>
      <c r="G82" s="217">
        <f>VLOOKUP(F82,'Price Sheet'!$A:$C,3,FALSE)</f>
        <v>39.36</v>
      </c>
      <c r="H82" s="209"/>
      <c r="I82" s="112">
        <f t="shared" si="2"/>
        <v>39.36</v>
      </c>
      <c r="J82" s="112">
        <f t="shared" si="3"/>
        <v>0</v>
      </c>
      <c r="K82" s="98" t="str">
        <f>IFERROR(INDEX('Terms and Lists'!$M$1:$M$15,MATCH(F82,'Terms and Lists'!$K$1:$K$14,0)),"")</f>
        <v/>
      </c>
      <c r="L82" s="45" t="str">
        <f>VLOOKUP(F82,'Drug Portfolio Master'!$A:$Y,2,FALSE)</f>
        <v>ACTIVE</v>
      </c>
      <c r="M82" s="45"/>
      <c r="N82" s="45"/>
    </row>
    <row r="83" spans="1:14" ht="15" customHeight="1" x14ac:dyDescent="0.3">
      <c r="A83" s="213">
        <f>INDEX('Cart Formulary Calculator'!$A$12:$A$482,MATCH(F83,'Cart Formulary Calculator'!$F$12:$F$482,0))</f>
        <v>0</v>
      </c>
      <c r="B83" s="214" t="str">
        <f>VLOOKUP(F83,'Drug Portfolio Master'!$A:$Y,4,FALSE)</f>
        <v>CHLORAPREP® SINGLE SWABSTICK 1.75mL</v>
      </c>
      <c r="C83" s="215" t="str">
        <f>IF(VLOOKUP(F83,'Drug Portfolio Master'!$A:$Y,5,FALSE)=0,"n/a",VLOOKUP(F83,'Drug Portfolio Master'!$A:$Y,5,FALSE))</f>
        <v>1.75mL</v>
      </c>
      <c r="D83" s="216" t="str">
        <f>VLOOKUP(F83,'Drug Portfolio Master'!$A:$Y,6,FALSE)</f>
        <v>Swabstick</v>
      </c>
      <c r="E83" s="216" t="str">
        <f>VLOOKUP(F83,'Drug Portfolio Master'!$A:$Y,3,FALSE)</f>
        <v>54365-400-07</v>
      </c>
      <c r="F83" s="208">
        <v>1000810</v>
      </c>
      <c r="G83" s="217">
        <f>VLOOKUP(F83,'Price Sheet'!$A:$C,3,FALSE)</f>
        <v>6.15</v>
      </c>
      <c r="H83" s="209"/>
      <c r="I83" s="112">
        <f t="shared" si="2"/>
        <v>6.15</v>
      </c>
      <c r="J83" s="112">
        <f t="shared" si="3"/>
        <v>0</v>
      </c>
      <c r="K83" s="98" t="str">
        <f>IFERROR(INDEX('Terms and Lists'!$M$1:$M$15,MATCH(F83,'Terms and Lists'!$K$1:$K$14,0)),"")</f>
        <v/>
      </c>
      <c r="L83" s="45" t="str">
        <f>VLOOKUP(F83,'Drug Portfolio Master'!$A:$Y,2,FALSE)</f>
        <v>ACTIVE</v>
      </c>
      <c r="M83" s="45"/>
      <c r="N83" s="45"/>
    </row>
    <row r="84" spans="1:14" ht="15" customHeight="1" x14ac:dyDescent="0.3">
      <c r="A84" s="213">
        <f>INDEX('Cart Formulary Calculator'!$A$12:$A$482,MATCH(F84,'Cart Formulary Calculator'!$F$12:$F$482,0))</f>
        <v>0</v>
      </c>
      <c r="B84" s="214" t="str">
        <f>VLOOKUP(F84,'Drug Portfolio Master'!$A:$Y,4,FALSE)</f>
        <v>DEXAMETHASONE SODIUM PHOSPHATE INJECTION, USP 10mg/mL 1mL VIAL</v>
      </c>
      <c r="C84" s="215" t="str">
        <f>IF(VLOOKUP(F84,'Drug Portfolio Master'!$A:$Y,5,FALSE)=0,"n/a",VLOOKUP(F84,'Drug Portfolio Master'!$A:$Y,5,FALSE))</f>
        <v>10mg/mL</v>
      </c>
      <c r="D84" s="216" t="str">
        <f>VLOOKUP(F84,'Drug Portfolio Master'!$A:$Y,6,FALSE)</f>
        <v>2mL</v>
      </c>
      <c r="E84" s="216" t="str">
        <f>VLOOKUP(F84,'Drug Portfolio Master'!$A:$Y,3,FALSE)</f>
        <v>0641-0367-25</v>
      </c>
      <c r="F84" s="208">
        <v>1010160</v>
      </c>
      <c r="G84" s="217">
        <f>VLOOKUP(F84,'Price Sheet'!$A:$C,3,FALSE)</f>
        <v>8.99</v>
      </c>
      <c r="H84" s="209"/>
      <c r="I84" s="112">
        <f t="shared" si="2"/>
        <v>8.99</v>
      </c>
      <c r="J84" s="112">
        <f t="shared" si="3"/>
        <v>0</v>
      </c>
      <c r="K84" s="98" t="str">
        <f>IFERROR(INDEX('Terms and Lists'!$M$1:$M$15,MATCH(F84,'Terms and Lists'!$K$1:$K$14,0)),"")</f>
        <v/>
      </c>
      <c r="L84" s="45" t="str">
        <f>VLOOKUP(F84,'Drug Portfolio Master'!$A:$Y,2,FALSE)</f>
        <v>ACTIVE</v>
      </c>
      <c r="M84" s="45"/>
      <c r="N84" s="45"/>
    </row>
    <row r="85" spans="1:14" ht="15" customHeight="1" x14ac:dyDescent="0.3">
      <c r="A85" s="213">
        <f>INDEX('Cart Formulary Calculator'!$A$12:$A$482,MATCH(F85,'Cart Formulary Calculator'!$F$12:$F$482,0))</f>
        <v>0</v>
      </c>
      <c r="B85" s="214" t="str">
        <f>VLOOKUP(F85,'Drug Portfolio Master'!$A:$Y,4,FALSE)</f>
        <v>DEXAMETHASONE SODIUM PHOSPHATE INJECTION, USP 20mg/5mL (4mg/mL) VIAL</v>
      </c>
      <c r="C85" s="215" t="str">
        <f>IF(VLOOKUP(F85,'Drug Portfolio Master'!$A:$Y,5,FALSE)=0,"n/a",VLOOKUP(F85,'Drug Portfolio Master'!$A:$Y,5,FALSE))</f>
        <v>20mg/5mL (4mg/mL)</v>
      </c>
      <c r="D85" s="216" t="str">
        <f>VLOOKUP(F85,'Drug Portfolio Master'!$A:$Y,6,FALSE)</f>
        <v>5mL</v>
      </c>
      <c r="E85" s="216" t="str">
        <f>VLOOKUP(F85,'Drug Portfolio Master'!$A:$Y,3,FALSE)</f>
        <v>0641-6146-25</v>
      </c>
      <c r="F85" s="208">
        <v>1008070</v>
      </c>
      <c r="G85" s="217">
        <f>VLOOKUP(F85,'Price Sheet'!$A:$C,3,FALSE)</f>
        <v>4</v>
      </c>
      <c r="H85" s="209"/>
      <c r="I85" s="112">
        <f t="shared" si="2"/>
        <v>4</v>
      </c>
      <c r="J85" s="112">
        <f t="shared" si="3"/>
        <v>0</v>
      </c>
      <c r="K85" s="98" t="str">
        <f>IFERROR(INDEX('Terms and Lists'!$M$1:$M$15,MATCH(F85,'Terms and Lists'!$K$1:$K$14,0)),"")</f>
        <v/>
      </c>
      <c r="L85" s="45" t="str">
        <f>VLOOKUP(F85,'Drug Portfolio Master'!$A:$Y,2,FALSE)</f>
        <v>ACTIVE</v>
      </c>
      <c r="M85" s="45"/>
      <c r="N85" s="45"/>
    </row>
    <row r="86" spans="1:14" ht="15" customHeight="1" x14ac:dyDescent="0.3">
      <c r="A86" s="213">
        <f>INDEX('Cart Formulary Calculator'!$A$12:$A$482,MATCH(F86,'Cart Formulary Calculator'!$F$12:$F$482,0))</f>
        <v>0</v>
      </c>
      <c r="B86" s="214" t="str">
        <f>VLOOKUP(F86,'Drug Portfolio Master'!$A:$Y,4,FALSE)</f>
        <v>DIGOXIN INJECTION, USP 500mcg/2mL 0.5/2mL (250mcg/mL) AMP</v>
      </c>
      <c r="C86" s="215" t="str">
        <f>IF(VLOOKUP(F86,'Drug Portfolio Master'!$A:$Y,5,FALSE)=0,"n/a",VLOOKUP(F86,'Drug Portfolio Master'!$A:$Y,5,FALSE))</f>
        <v>500mcg/2mL 0.5/2mL (250mcg/mL)</v>
      </c>
      <c r="D86" s="216" t="str">
        <f>VLOOKUP(F86,'Drug Portfolio Master'!$A:$Y,6,FALSE)</f>
        <v>2mL</v>
      </c>
      <c r="E86" s="216" t="str">
        <f>VLOOKUP(F86,'Drug Portfolio Master'!$A:$Y,3,FALSE)</f>
        <v>0641-1410-35</v>
      </c>
      <c r="F86" s="208">
        <v>1000180</v>
      </c>
      <c r="G86" s="217">
        <f>VLOOKUP(F86,'Price Sheet'!$A:$C,3,FALSE)</f>
        <v>17.600000000000001</v>
      </c>
      <c r="H86" s="209"/>
      <c r="I86" s="112">
        <f t="shared" si="2"/>
        <v>17.600000000000001</v>
      </c>
      <c r="J86" s="112">
        <f t="shared" si="3"/>
        <v>0</v>
      </c>
      <c r="K86" s="98" t="str">
        <f>IFERROR(INDEX('Terms and Lists'!$M$1:$M$15,MATCH(F86,'Terms and Lists'!$K$1:$K$14,0)),"")</f>
        <v/>
      </c>
      <c r="L86" s="45" t="str">
        <f>VLOOKUP(F86,'Drug Portfolio Master'!$A:$Y,2,FALSE)</f>
        <v>ACTIVE</v>
      </c>
      <c r="M86" s="45"/>
      <c r="N86" s="45"/>
    </row>
    <row r="87" spans="1:14" ht="15" customHeight="1" x14ac:dyDescent="0.3">
      <c r="A87" s="213">
        <f>INDEX('Cart Formulary Calculator'!$A$12:$A$482,MATCH(F87,'Cart Formulary Calculator'!$F$12:$F$482,0))</f>
        <v>0</v>
      </c>
      <c r="B87" s="214" t="str">
        <f>VLOOKUP(F87,'Drug Portfolio Master'!$A:$Y,4,FALSE)</f>
        <v>DILTIAZEM HCI FOR INJECTION 100mg/VIAL DILTIAZEM HCl VIAL</v>
      </c>
      <c r="C87" s="215" t="str">
        <f>IF(VLOOKUP(F87,'Drug Portfolio Master'!$A:$Y,5,FALSE)=0,"n/a",VLOOKUP(F87,'Drug Portfolio Master'!$A:$Y,5,FALSE))</f>
        <v>100mg/1</v>
      </c>
      <c r="D87" s="216" t="str">
        <f>VLOOKUP(F87,'Drug Portfolio Master'!$A:$Y,6,FALSE)</f>
        <v>15mL</v>
      </c>
      <c r="E87" s="216" t="str">
        <f>VLOOKUP(F87,'Drug Portfolio Master'!$A:$Y,3,FALSE)</f>
        <v>0409-4350-03</v>
      </c>
      <c r="F87" s="208">
        <v>1012770</v>
      </c>
      <c r="G87" s="217">
        <f>VLOOKUP(F87,'Price Sheet'!$A:$C,3,FALSE)</f>
        <v>29.99</v>
      </c>
      <c r="H87" s="209"/>
      <c r="I87" s="112">
        <f t="shared" si="2"/>
        <v>29.99</v>
      </c>
      <c r="J87" s="112">
        <f t="shared" si="3"/>
        <v>0</v>
      </c>
      <c r="K87" s="98" t="str">
        <f>IFERROR(INDEX('Terms and Lists'!$M$1:$M$15,MATCH(F87,'Terms and Lists'!$K$1:$K$14,0)),"")</f>
        <v/>
      </c>
      <c r="L87" s="45" t="str">
        <f>VLOOKUP(F87,'Drug Portfolio Master'!$A:$Y,2,FALSE)</f>
        <v>ACTIVE</v>
      </c>
      <c r="M87" s="45"/>
      <c r="N87" s="45"/>
    </row>
    <row r="88" spans="1:14" ht="15" customHeight="1" x14ac:dyDescent="0.3">
      <c r="A88" s="213">
        <f>INDEX('Cart Formulary Calculator'!$A$12:$A$482,MATCH(F88,'Cart Formulary Calculator'!$F$12:$F$482,0))</f>
        <v>0</v>
      </c>
      <c r="B88" s="214" t="str">
        <f>VLOOKUP(F88,'Drug Portfolio Master'!$A:$Y,4,FALSE)</f>
        <v>DILTIAZEM HCI INJECTION 25mg/5mL (5 mg/mL) 5mL VIAL</v>
      </c>
      <c r="C88" s="215" t="str">
        <f>IF(VLOOKUP(F88,'Drug Portfolio Master'!$A:$Y,5,FALSE)=0,"n/a",VLOOKUP(F88,'Drug Portfolio Master'!$A:$Y,5,FALSE))</f>
        <v>25mg/5mL (5 mg/mL</v>
      </c>
      <c r="D88" s="216" t="str">
        <f>VLOOKUP(F88,'Drug Portfolio Master'!$A:$Y,6,FALSE)</f>
        <v>5mL</v>
      </c>
      <c r="E88" s="216" t="str">
        <f>VLOOKUP(F88,'Drug Portfolio Master'!$A:$Y,3,FALSE)</f>
        <v>0641-6013-10</v>
      </c>
      <c r="F88" s="208">
        <v>1010080</v>
      </c>
      <c r="G88" s="217">
        <f>VLOOKUP(F88,'Price Sheet'!$A:$C,3,FALSE)</f>
        <v>13.42</v>
      </c>
      <c r="H88" s="209"/>
      <c r="I88" s="112">
        <f t="shared" si="2"/>
        <v>13.42</v>
      </c>
      <c r="J88" s="112">
        <f t="shared" si="3"/>
        <v>0</v>
      </c>
      <c r="K88" s="98" t="str">
        <f>IFERROR(INDEX('Terms and Lists'!$M$1:$M$15,MATCH(F88,'Terms and Lists'!$K$1:$K$14,0)),"")</f>
        <v/>
      </c>
      <c r="L88" s="45" t="str">
        <f>VLOOKUP(F88,'Drug Portfolio Master'!$A:$Y,2,FALSE)</f>
        <v>ACTIVE</v>
      </c>
      <c r="M88" s="45"/>
      <c r="N88" s="45"/>
    </row>
    <row r="89" spans="1:14" ht="15" customHeight="1" x14ac:dyDescent="0.3">
      <c r="A89" s="213">
        <f>INDEX('Cart Formulary Calculator'!$A$12:$A$482,MATCH(F89,'Cart Formulary Calculator'!$F$12:$F$482,0))</f>
        <v>0</v>
      </c>
      <c r="B89" s="214" t="str">
        <f>VLOOKUP(F89,'Drug Portfolio Master'!$A:$Y,4,FALSE)</f>
        <v>DIPHENHYDRAMINE HCI 25mg CAPSULE (2 PACK)</v>
      </c>
      <c r="C89" s="215" t="str">
        <f>IF(VLOOKUP(F89,'Drug Portfolio Master'!$A:$Y,5,FALSE)=0,"n/a",VLOOKUP(F89,'Drug Portfolio Master'!$A:$Y,5,FALSE))</f>
        <v>25mg</v>
      </c>
      <c r="D89" s="216" t="str">
        <f>VLOOKUP(F89,'Drug Portfolio Master'!$A:$Y,6,FALSE)</f>
        <v>1 capsule</v>
      </c>
      <c r="E89" s="216" t="str">
        <f>VLOOKUP(F89,'Drug Portfolio Master'!$A:$Y,3,FALSE)</f>
        <v>0904-5306-61</v>
      </c>
      <c r="F89" s="208">
        <v>1000730</v>
      </c>
      <c r="G89" s="217">
        <f>VLOOKUP(F89,'Price Sheet'!$A:$C,3,FALSE)</f>
        <v>5.4</v>
      </c>
      <c r="H89" s="209"/>
      <c r="I89" s="112">
        <f t="shared" si="2"/>
        <v>5.4</v>
      </c>
      <c r="J89" s="112">
        <f t="shared" si="3"/>
        <v>0</v>
      </c>
      <c r="K89" s="98" t="str">
        <f>IFERROR(INDEX('Terms and Lists'!$M$1:$M$15,MATCH(F89,'Terms and Lists'!$K$1:$K$14,0)),"")</f>
        <v/>
      </c>
      <c r="L89" s="45" t="str">
        <f>VLOOKUP(F89,'Drug Portfolio Master'!$A:$Y,2,FALSE)</f>
        <v>ACTIVE</v>
      </c>
      <c r="M89" s="45"/>
      <c r="N89" s="45"/>
    </row>
    <row r="90" spans="1:14" ht="15" customHeight="1" x14ac:dyDescent="0.3">
      <c r="A90" s="213">
        <f>INDEX('Cart Formulary Calculator'!$A$12:$A$482,MATCH(F90,'Cart Formulary Calculator'!$F$12:$F$482,0))</f>
        <v>0</v>
      </c>
      <c r="B90" s="214" t="str">
        <f>VLOOKUP(F90,'Drug Portfolio Master'!$A:$Y,4,FALSE)</f>
        <v>DIPHENHYDRAMINE HCI INJECTION, USP 50mg/mL 1mL VIAL</v>
      </c>
      <c r="C90" s="215" t="str">
        <f>IF(VLOOKUP(F90,'Drug Portfolio Master'!$A:$Y,5,FALSE)=0,"n/a",VLOOKUP(F90,'Drug Portfolio Master'!$A:$Y,5,FALSE))</f>
        <v>50mg/mL</v>
      </c>
      <c r="D90" s="216" t="str">
        <f>VLOOKUP(F90,'Drug Portfolio Master'!$A:$Y,6,FALSE)</f>
        <v>1mL</v>
      </c>
      <c r="E90" s="216" t="str">
        <f>VLOOKUP(F90,'Drug Portfolio Master'!$A:$Y,3,FALSE)</f>
        <v>0641-0376-25</v>
      </c>
      <c r="F90" s="208">
        <v>1000200</v>
      </c>
      <c r="G90" s="217">
        <f>VLOOKUP(F90,'Price Sheet'!$A:$C,3,FALSE)</f>
        <v>21.49</v>
      </c>
      <c r="H90" s="209"/>
      <c r="I90" s="112">
        <f t="shared" si="2"/>
        <v>21.49</v>
      </c>
      <c r="J90" s="112">
        <f t="shared" si="3"/>
        <v>0</v>
      </c>
      <c r="K90" s="98" t="str">
        <f>IFERROR(INDEX('Terms and Lists'!$M$1:$M$15,MATCH(F90,'Terms and Lists'!$K$1:$K$14,0)),"")</f>
        <v/>
      </c>
      <c r="L90" s="45" t="str">
        <f>VLOOKUP(F90,'Drug Portfolio Master'!$A:$Y,2,FALSE)</f>
        <v>ACTIVE</v>
      </c>
      <c r="M90" s="45"/>
      <c r="N90" s="45"/>
    </row>
    <row r="91" spans="1:14" ht="15" customHeight="1" x14ac:dyDescent="0.3">
      <c r="A91" s="213">
        <f>INDEX('Cart Formulary Calculator'!$A$12:$A$482,MATCH(F91,'Cart Formulary Calculator'!$F$12:$F$482,0))</f>
        <v>0</v>
      </c>
      <c r="B91" s="214" t="str">
        <f>VLOOKUP(F91,'Drug Portfolio Master'!$A:$Y,4,FALSE)</f>
        <v>DOBUTAMINE IN 5% DEXTROSE INJECTION, USP 500mg 250mL BAG</v>
      </c>
      <c r="C91" s="215" t="str">
        <f>IF(VLOOKUP(F91,'Drug Portfolio Master'!$A:$Y,5,FALSE)=0,"n/a",VLOOKUP(F91,'Drug Portfolio Master'!$A:$Y,5,FALSE))</f>
        <v>2,000mcg/mL</v>
      </c>
      <c r="D91" s="216" t="str">
        <f>VLOOKUP(F91,'Drug Portfolio Master'!$A:$Y,6,FALSE)</f>
        <v>250mL</v>
      </c>
      <c r="E91" s="216" t="str">
        <f>VLOOKUP(F91,'Drug Portfolio Master'!$A:$Y,3,FALSE)</f>
        <v>0409-2347-32</v>
      </c>
      <c r="F91" s="208">
        <v>1010010</v>
      </c>
      <c r="G91" s="217">
        <f>VLOOKUP(F91,'Price Sheet'!$A:$C,3,FALSE)</f>
        <v>25.15</v>
      </c>
      <c r="H91" s="209"/>
      <c r="I91" s="112">
        <f t="shared" si="2"/>
        <v>25.15</v>
      </c>
      <c r="J91" s="112">
        <f t="shared" si="3"/>
        <v>0</v>
      </c>
      <c r="K91" s="98" t="str">
        <f>IFERROR(INDEX('Terms and Lists'!$M$1:$M$15,MATCH(F91,'Terms and Lists'!$K$1:$K$14,0)),"")</f>
        <v/>
      </c>
      <c r="L91" s="45" t="str">
        <f>VLOOKUP(F91,'Drug Portfolio Master'!$A:$Y,2,FALSE)</f>
        <v>ACTIVE</v>
      </c>
      <c r="M91" s="45"/>
      <c r="N91" s="45"/>
    </row>
    <row r="92" spans="1:14" ht="15" customHeight="1" x14ac:dyDescent="0.3">
      <c r="A92" s="213">
        <f>INDEX('Cart Formulary Calculator'!$A$12:$A$482,MATCH(F92,'Cart Formulary Calculator'!$F$12:$F$482,0))</f>
        <v>0</v>
      </c>
      <c r="B92" s="214" t="str">
        <f>VLOOKUP(F92,'Drug Portfolio Master'!$A:$Y,4,FALSE)</f>
        <v>DOBUTAMINE INJECTION, USP 250mg PER 20mL VIAL</v>
      </c>
      <c r="C92" s="215" t="str">
        <f>IF(VLOOKUP(F92,'Drug Portfolio Master'!$A:$Y,5,FALSE)=0,"n/a",VLOOKUP(F92,'Drug Portfolio Master'!$A:$Y,5,FALSE))</f>
        <v>250mg PER 20mL</v>
      </c>
      <c r="D92" s="216" t="str">
        <f>VLOOKUP(F92,'Drug Portfolio Master'!$A:$Y,6,FALSE)</f>
        <v>20mL</v>
      </c>
      <c r="E92" s="216" t="str">
        <f>VLOOKUP(F92,'Drug Portfolio Master'!$A:$Y,3,FALSE)</f>
        <v>0409-2344-02</v>
      </c>
      <c r="F92" s="208">
        <v>1010100</v>
      </c>
      <c r="G92" s="217">
        <f>VLOOKUP(F92,'Price Sheet'!$A:$C,3,FALSE)</f>
        <v>21.8</v>
      </c>
      <c r="H92" s="209"/>
      <c r="I92" s="112">
        <f t="shared" si="2"/>
        <v>21.8</v>
      </c>
      <c r="J92" s="112">
        <f t="shared" si="3"/>
        <v>0</v>
      </c>
      <c r="K92" s="98" t="str">
        <f>IFERROR(INDEX('Terms and Lists'!$M$1:$M$15,MATCH(F92,'Terms and Lists'!$K$1:$K$14,0)),"")</f>
        <v/>
      </c>
      <c r="L92" s="45" t="str">
        <f>VLOOKUP(F92,'Drug Portfolio Master'!$A:$Y,2,FALSE)</f>
        <v>ACTIVE</v>
      </c>
      <c r="M92" s="45"/>
      <c r="N92" s="45"/>
    </row>
    <row r="93" spans="1:14" ht="15" customHeight="1" x14ac:dyDescent="0.3">
      <c r="A93" s="213">
        <f>INDEX('Cart Formulary Calculator'!$A$12:$A$482,MATCH(F93,'Cart Formulary Calculator'!$F$12:$F$482,0))</f>
        <v>0</v>
      </c>
      <c r="B93" s="214" t="str">
        <f>VLOOKUP(F93,'Drug Portfolio Master'!$A:$Y,4,FALSE)</f>
        <v>DOPAMINE HCI IN 5% DEXTROSE INJECTION, USP 800mg/500mL (1,600mcg/mL) 500mL BAG</v>
      </c>
      <c r="C93" s="215" t="str">
        <f>IF(VLOOKUP(F93,'Drug Portfolio Master'!$A:$Y,5,FALSE)=0,"n/a",VLOOKUP(F93,'Drug Portfolio Master'!$A:$Y,5,FALSE))</f>
        <v>1600mcg/mL</v>
      </c>
      <c r="D93" s="216" t="str">
        <f>VLOOKUP(F93,'Drug Portfolio Master'!$A:$Y,6,FALSE)</f>
        <v>500mL</v>
      </c>
      <c r="E93" s="216" t="str">
        <f>VLOOKUP(F93,'Drug Portfolio Master'!$A:$Y,3,FALSE)</f>
        <v>0409-7809-24</v>
      </c>
      <c r="F93" s="208">
        <v>1012780</v>
      </c>
      <c r="G93" s="217">
        <f>VLOOKUP(F93,'Price Sheet'!$A:$C,3,FALSE)</f>
        <v>45.99</v>
      </c>
      <c r="H93" s="209"/>
      <c r="I93" s="112">
        <f t="shared" si="2"/>
        <v>45.99</v>
      </c>
      <c r="J93" s="112">
        <f t="shared" si="3"/>
        <v>0</v>
      </c>
      <c r="K93" s="98" t="str">
        <f>IFERROR(INDEX('Terms and Lists'!$M$1:$M$15,MATCH(F93,'Terms and Lists'!$K$1:$K$14,0)),"")</f>
        <v/>
      </c>
      <c r="L93" s="45" t="str">
        <f>VLOOKUP(F93,'Drug Portfolio Master'!$A:$Y,2,FALSE)</f>
        <v>ACTIVE</v>
      </c>
      <c r="M93" s="45"/>
      <c r="N93" s="45"/>
    </row>
    <row r="94" spans="1:14" ht="15" customHeight="1" x14ac:dyDescent="0.3">
      <c r="A94" s="213">
        <f>INDEX('Cart Formulary Calculator'!$A$12:$A$482,MATCH(F94,'Cart Formulary Calculator'!$F$12:$F$482,0))</f>
        <v>0</v>
      </c>
      <c r="B94" s="214" t="str">
        <f>VLOOKUP(F94,'Drug Portfolio Master'!$A:$Y,4,FALSE)</f>
        <v>DOPAMINE HYDROCHLORIDE IN 5% DEXTROSE INJECTION, USP 400mg 250mL BAG</v>
      </c>
      <c r="C94" s="215" t="str">
        <f>IF(VLOOKUP(F94,'Drug Portfolio Master'!$A:$Y,5,FALSE)=0,"n/a",VLOOKUP(F94,'Drug Portfolio Master'!$A:$Y,5,FALSE))</f>
        <v>400mg</v>
      </c>
      <c r="D94" s="216" t="str">
        <f>VLOOKUP(F94,'Drug Portfolio Master'!$A:$Y,6,FALSE)</f>
        <v>250mL</v>
      </c>
      <c r="E94" s="216" t="str">
        <f>VLOOKUP(F94,'Drug Portfolio Master'!$A:$Y,3,FALSE)</f>
        <v>0409-7809-22</v>
      </c>
      <c r="F94" s="208">
        <v>1009740</v>
      </c>
      <c r="G94" s="217">
        <f>VLOOKUP(F94,'Price Sheet'!$A:$C,3,FALSE)</f>
        <v>28.44</v>
      </c>
      <c r="H94" s="209"/>
      <c r="I94" s="112">
        <f t="shared" si="2"/>
        <v>28.44</v>
      </c>
      <c r="J94" s="112">
        <f t="shared" si="3"/>
        <v>0</v>
      </c>
      <c r="K94" s="98" t="str">
        <f>IFERROR(INDEX('Terms and Lists'!$M$1:$M$15,MATCH(F94,'Terms and Lists'!$K$1:$K$14,0)),"")</f>
        <v/>
      </c>
      <c r="L94" s="45" t="str">
        <f>VLOOKUP(F94,'Drug Portfolio Master'!$A:$Y,2,FALSE)</f>
        <v>ACTIVE</v>
      </c>
      <c r="M94" s="45"/>
      <c r="N94" s="45"/>
    </row>
    <row r="95" spans="1:14" s="12" customFormat="1" ht="15" customHeight="1" x14ac:dyDescent="0.3">
      <c r="A95" s="213">
        <f>INDEX('Cart Formulary Calculator'!$A$12:$A$482,MATCH(F95,'Cart Formulary Calculator'!$F$12:$F$482,0))</f>
        <v>0</v>
      </c>
      <c r="B95" s="214" t="str">
        <f>VLOOKUP(F95,'Drug Portfolio Master'!$A:$Y,4,FALSE)</f>
        <v>DOPAMINE HYDROCHLORIDE INJECTION, USP 200mg/5mL (40mg/mL) 5mL VIAL</v>
      </c>
      <c r="C95" s="215" t="str">
        <f>IF(VLOOKUP(F95,'Drug Portfolio Master'!$A:$Y,5,FALSE)=0,"n/a",VLOOKUP(F95,'Drug Portfolio Master'!$A:$Y,5,FALSE))</f>
        <v>40mg/mL</v>
      </c>
      <c r="D95" s="216" t="str">
        <f>VLOOKUP(F95,'Drug Portfolio Master'!$A:$Y,6,FALSE)</f>
        <v>5mL</v>
      </c>
      <c r="E95" s="216" t="str">
        <f>VLOOKUP(F95,'Drug Portfolio Master'!$A:$Y,3,FALSE)</f>
        <v>0143-9252-25</v>
      </c>
      <c r="F95" s="208">
        <v>1013480</v>
      </c>
      <c r="G95" s="217">
        <f>VLOOKUP(F95,'Price Sheet'!$A:$C,3,FALSE)</f>
        <v>11.95</v>
      </c>
      <c r="H95" s="209"/>
      <c r="I95" s="112">
        <f t="shared" ref="I95:I125" si="4">H95+G95</f>
        <v>11.95</v>
      </c>
      <c r="J95" s="112">
        <f t="shared" ref="J95:J125" si="5">IFERROR(I95*A95,"")</f>
        <v>0</v>
      </c>
      <c r="K95" s="98" t="str">
        <f>IFERROR(INDEX('Terms and Lists'!$M$1:$M$15,MATCH(F95,'Terms and Lists'!$K$1:$K$14,0)),"")</f>
        <v/>
      </c>
      <c r="L95" s="45" t="str">
        <f>VLOOKUP(F95,'Drug Portfolio Master'!$A:$Y,2,FALSE)</f>
        <v>ACTIVE</v>
      </c>
    </row>
    <row r="96" spans="1:14" s="12" customFormat="1" ht="15" customHeight="1" x14ac:dyDescent="0.3">
      <c r="A96" s="213">
        <f>INDEX('Cart Formulary Calculator'!$A$12:$A$482,MATCH(F96,'Cart Formulary Calculator'!$F$12:$F$482,0))</f>
        <v>0</v>
      </c>
      <c r="B96" s="214" t="str">
        <f>VLOOKUP(F96,'Drug Portfolio Master'!$A:$Y,4,FALSE)</f>
        <v>DOPAMINE HYDROCHLORIDE INJECTION, USP 400mg/10mL (40mg/mL) 10mL VIAL</v>
      </c>
      <c r="C96" s="215" t="str">
        <f>IF(VLOOKUP(F96,'Drug Portfolio Master'!$A:$Y,5,FALSE)=0,"n/a",VLOOKUP(F96,'Drug Portfolio Master'!$A:$Y,5,FALSE))</f>
        <v>40mg/mL</v>
      </c>
      <c r="D96" s="216" t="str">
        <f>VLOOKUP(F96,'Drug Portfolio Master'!$A:$Y,6,FALSE)</f>
        <v>10mL</v>
      </c>
      <c r="E96" s="216" t="str">
        <f>VLOOKUP(F96,'Drug Portfolio Master'!$A:$Y,3,FALSE)</f>
        <v>0143-9254-25</v>
      </c>
      <c r="F96" s="208">
        <v>1013490</v>
      </c>
      <c r="G96" s="217">
        <f>VLOOKUP(F96,'Price Sheet'!$A:$C,3,FALSE)</f>
        <v>23.5</v>
      </c>
      <c r="H96" s="209"/>
      <c r="I96" s="112">
        <f t="shared" si="4"/>
        <v>23.5</v>
      </c>
      <c r="J96" s="112">
        <f t="shared" si="5"/>
        <v>0</v>
      </c>
      <c r="K96" s="98" t="str">
        <f>IFERROR(INDEX('Terms and Lists'!$M$1:$M$15,MATCH(F96,'Terms and Lists'!$K$1:$K$14,0)),"")</f>
        <v/>
      </c>
      <c r="L96" s="45" t="str">
        <f>VLOOKUP(F96,'Drug Portfolio Master'!$A:$Y,2,FALSE)</f>
        <v>ACTIVE</v>
      </c>
    </row>
    <row r="97" spans="1:12" s="12" customFormat="1" ht="15" customHeight="1" x14ac:dyDescent="0.3">
      <c r="A97" s="213">
        <f>INDEX('Cart Formulary Calculator'!$A$12:$A$482,MATCH(F97,'Cart Formulary Calculator'!$F$12:$F$482,0))</f>
        <v>0</v>
      </c>
      <c r="B97" s="214" t="str">
        <f>VLOOKUP(F97,'Drug Portfolio Master'!$A:$Y,4,FALSE)</f>
        <v>DOXY 100™ DOXYCYCLINE FOR INJECTION, USP 100mg per VIAL 20mL VIAL</v>
      </c>
      <c r="C97" s="215" t="str">
        <f>IF(VLOOKUP(F97,'Drug Portfolio Master'!$A:$Y,5,FALSE)=0,"n/a",VLOOKUP(F97,'Drug Portfolio Master'!$A:$Y,5,FALSE))</f>
        <v>100mg</v>
      </c>
      <c r="D97" s="216" t="str">
        <f>VLOOKUP(F97,'Drug Portfolio Master'!$A:$Y,6,FALSE)</f>
        <v>20mL</v>
      </c>
      <c r="E97" s="216" t="str">
        <f>VLOOKUP(F97,'Drug Portfolio Master'!$A:$Y,3,FALSE)</f>
        <v>63323-130-11</v>
      </c>
      <c r="F97" s="208">
        <v>1011980</v>
      </c>
      <c r="G97" s="217">
        <f>VLOOKUP(F97,'Price Sheet'!$A:$C,3,FALSE)</f>
        <v>59.95</v>
      </c>
      <c r="H97" s="209"/>
      <c r="I97" s="112">
        <f t="shared" si="4"/>
        <v>59.95</v>
      </c>
      <c r="J97" s="112">
        <f t="shared" si="5"/>
        <v>0</v>
      </c>
      <c r="K97" s="98" t="str">
        <f>IFERROR(INDEX('Terms and Lists'!$M$1:$M$15,MATCH(F97,'Terms and Lists'!$K$1:$K$14,0)),"")</f>
        <v/>
      </c>
      <c r="L97" s="45" t="str">
        <f>VLOOKUP(F97,'Drug Portfolio Master'!$A:$Y,2,FALSE)</f>
        <v>ACTIVE</v>
      </c>
    </row>
    <row r="98" spans="1:12" s="12" customFormat="1" ht="15" customHeight="1" x14ac:dyDescent="0.3">
      <c r="A98" s="213">
        <f>INDEX('Cart Formulary Calculator'!$A$12:$A$482,MATCH(F98,'Cart Formulary Calculator'!$F$12:$F$482,0))</f>
        <v>0</v>
      </c>
      <c r="B98" s="214" t="str">
        <f>VLOOKUP(F98,'Drug Portfolio Master'!$A:$Y,4,FALSE)</f>
        <v>ENALAPRILAT INJECTION 1.25mg/mL 1mL VIAL</v>
      </c>
      <c r="C98" s="215" t="str">
        <f>IF(VLOOKUP(F98,'Drug Portfolio Master'!$A:$Y,5,FALSE)=0,"n/a",VLOOKUP(F98,'Drug Portfolio Master'!$A:$Y,5,FALSE))</f>
        <v>1.25mg/mL</v>
      </c>
      <c r="D98" s="216" t="str">
        <f>VLOOKUP(F98,'Drug Portfolio Master'!$A:$Y,6,FALSE)</f>
        <v>1mL</v>
      </c>
      <c r="E98" s="216" t="str">
        <f>VLOOKUP(F98,'Drug Portfolio Master'!$A:$Y,3,FALSE)</f>
        <v>0143-9787-10</v>
      </c>
      <c r="F98" s="208">
        <v>1012970</v>
      </c>
      <c r="G98" s="217">
        <f>VLOOKUP(F98,'Price Sheet'!$A:$C,3,FALSE)</f>
        <v>20.82</v>
      </c>
      <c r="H98" s="209"/>
      <c r="I98" s="112">
        <f t="shared" si="4"/>
        <v>20.82</v>
      </c>
      <c r="J98" s="112">
        <f t="shared" si="5"/>
        <v>0</v>
      </c>
      <c r="K98" s="98" t="str">
        <f>IFERROR(INDEX('Terms and Lists'!$M$1:$M$15,MATCH(F98,'Terms and Lists'!$K$1:$K$14,0)),"")</f>
        <v/>
      </c>
      <c r="L98" s="45" t="str">
        <f>VLOOKUP(F98,'Drug Portfolio Master'!$A:$Y,2,FALSE)</f>
        <v>ACTIVE</v>
      </c>
    </row>
    <row r="99" spans="1:12" s="12" customFormat="1" ht="15" customHeight="1" x14ac:dyDescent="0.3">
      <c r="A99" s="213">
        <f>INDEX('Cart Formulary Calculator'!$A$12:$A$482,MATCH(F99,'Cart Formulary Calculator'!$F$12:$F$482,0))</f>
        <v>0</v>
      </c>
      <c r="B99" s="214" t="str">
        <f>VLOOKUP(F99,'Drug Portfolio Master'!$A:$Y,4,FALSE)</f>
        <v>EPHEDRINE SULFATE INJECTIONS, USP 50 mg/mL 1mL VIAL</v>
      </c>
      <c r="C99" s="215" t="str">
        <f>IF(VLOOKUP(F99,'Drug Portfolio Master'!$A:$Y,5,FALSE)=0,"n/a",VLOOKUP(F99,'Drug Portfolio Master'!$A:$Y,5,FALSE))</f>
        <v>50 mg/mL</v>
      </c>
      <c r="D99" s="216" t="str">
        <f>VLOOKUP(F99,'Drug Portfolio Master'!$A:$Y,6,FALSE)</f>
        <v>1mL</v>
      </c>
      <c r="E99" s="216" t="str">
        <f>VLOOKUP(F99,'Drug Portfolio Master'!$A:$Y,3,FALSE)</f>
        <v>42023-216-25</v>
      </c>
      <c r="F99" s="208">
        <v>1009960</v>
      </c>
      <c r="G99" s="217">
        <f>VLOOKUP(F99,'Price Sheet'!$A:$C,3,FALSE)</f>
        <v>69.989999999999995</v>
      </c>
      <c r="H99" s="209"/>
      <c r="I99" s="112">
        <f t="shared" si="4"/>
        <v>69.989999999999995</v>
      </c>
      <c r="J99" s="112">
        <f t="shared" si="5"/>
        <v>0</v>
      </c>
      <c r="K99" s="98" t="str">
        <f>IFERROR(INDEX('Terms and Lists'!$M$1:$M$15,MATCH(F99,'Terms and Lists'!$K$1:$K$14,0)),"")</f>
        <v/>
      </c>
      <c r="L99" s="45" t="str">
        <f>VLOOKUP(F99,'Drug Portfolio Master'!$A:$Y,2,FALSE)</f>
        <v>ACTIVE</v>
      </c>
    </row>
    <row r="100" spans="1:12" s="12" customFormat="1" ht="15" customHeight="1" x14ac:dyDescent="0.3">
      <c r="A100" s="213">
        <f>INDEX('Cart Formulary Calculator'!$A$12:$A$482,MATCH(F100,'Cart Formulary Calculator'!$F$12:$F$482,0))</f>
        <v>0</v>
      </c>
      <c r="B100" s="214" t="str">
        <f>VLOOKUP(F100,'Drug Portfolio Master'!$A:$Y,4,FALSE)</f>
        <v>EPINEPHRINE INJECTION, USP 1mg/10mL (0.1mg/mL) 10mL SYR</v>
      </c>
      <c r="C100" s="215" t="str">
        <f>IF(VLOOKUP(F100,'Drug Portfolio Master'!$A:$Y,5,FALSE)=0,"n/a",VLOOKUP(F100,'Drug Portfolio Master'!$A:$Y,5,FALSE))</f>
        <v>0.1mg/mL</v>
      </c>
      <c r="D100" s="216" t="str">
        <f>VLOOKUP(F100,'Drug Portfolio Master'!$A:$Y,6,FALSE)</f>
        <v>10mL</v>
      </c>
      <c r="E100" s="216" t="str">
        <f>VLOOKUP(F100,'Drug Portfolio Master'!$A:$Y,3,FALSE)</f>
        <v>0409-4933-01</v>
      </c>
      <c r="F100" s="208">
        <v>1015700</v>
      </c>
      <c r="G100" s="217">
        <f>VLOOKUP(F100,'Price Sheet'!$A:$C,3,FALSE)</f>
        <v>34.58</v>
      </c>
      <c r="H100" s="209"/>
      <c r="I100" s="112">
        <f t="shared" si="4"/>
        <v>34.58</v>
      </c>
      <c r="J100" s="112">
        <f t="shared" si="5"/>
        <v>0</v>
      </c>
      <c r="K100" s="98" t="str">
        <f>IFERROR(INDEX('Terms and Lists'!$M$1:$M$15,MATCH(F100,'Terms and Lists'!$K$1:$K$14,0)),"")</f>
        <v/>
      </c>
      <c r="L100" s="45" t="str">
        <f>VLOOKUP(F100,'Drug Portfolio Master'!$A:$Y,2,FALSE)</f>
        <v>ACTIVE</v>
      </c>
    </row>
    <row r="101" spans="1:12" s="12" customFormat="1" ht="15" customHeight="1" x14ac:dyDescent="0.3">
      <c r="A101" s="213">
        <f>INDEX('Cart Formulary Calculator'!$A$12:$A$482,MATCH(F101,'Cart Formulary Calculator'!$F$12:$F$482,0))</f>
        <v>0</v>
      </c>
      <c r="B101" s="214" t="str">
        <f>VLOOKUP(F101,'Drug Portfolio Master'!$A:$Y,4,FALSE)</f>
        <v>ESMOLOL HYDROCHLORIDE INJECTION 100mg per 10mL (10mg/mL) 10mL VIAL</v>
      </c>
      <c r="C101" s="215" t="str">
        <f>IF(VLOOKUP(F101,'Drug Portfolio Master'!$A:$Y,5,FALSE)=0,"n/a",VLOOKUP(F101,'Drug Portfolio Master'!$A:$Y,5,FALSE))</f>
        <v>10mg/mL</v>
      </c>
      <c r="D101" s="216" t="str">
        <f>VLOOKUP(F101,'Drug Portfolio Master'!$A:$Y,6,FALSE)</f>
        <v>10mL</v>
      </c>
      <c r="E101" s="216" t="str">
        <f>VLOOKUP(F101,'Drug Portfolio Master'!$A:$Y,3,FALSE)</f>
        <v>55150-194-10</v>
      </c>
      <c r="F101" s="208">
        <v>1012640</v>
      </c>
      <c r="G101" s="217">
        <f>VLOOKUP(F101,'Price Sheet'!$A:$C,3,FALSE)</f>
        <v>35.99</v>
      </c>
      <c r="H101" s="209"/>
      <c r="I101" s="112">
        <f t="shared" si="4"/>
        <v>35.99</v>
      </c>
      <c r="J101" s="112">
        <f t="shared" si="5"/>
        <v>0</v>
      </c>
      <c r="K101" s="98" t="str">
        <f>IFERROR(INDEX('Terms and Lists'!$M$1:$M$15,MATCH(F101,'Terms and Lists'!$K$1:$K$14,0)),"")</f>
        <v/>
      </c>
      <c r="L101" s="45" t="str">
        <f>VLOOKUP(F101,'Drug Portfolio Master'!$A:$Y,2,FALSE)</f>
        <v>ACTIVE</v>
      </c>
    </row>
    <row r="102" spans="1:12" s="12" customFormat="1" ht="15" customHeight="1" x14ac:dyDescent="0.3">
      <c r="A102" s="213">
        <f>INDEX('Cart Formulary Calculator'!$A$12:$A$482,MATCH(F102,'Cart Formulary Calculator'!$F$12:$F$482,0))</f>
        <v>0</v>
      </c>
      <c r="B102" s="214" t="str">
        <f>VLOOKUP(F102,'Drug Portfolio Master'!$A:$Y,4,FALSE)</f>
        <v>ETOMIDATE INJECTION, USP 40mg PER 20mL (2mg/mL) 20mL VIAL</v>
      </c>
      <c r="C102" s="215" t="str">
        <f>IF(VLOOKUP(F102,'Drug Portfolio Master'!$A:$Y,5,FALSE)=0,"n/a",VLOOKUP(F102,'Drug Portfolio Master'!$A:$Y,5,FALSE))</f>
        <v>2mg/mL</v>
      </c>
      <c r="D102" s="216" t="str">
        <f>VLOOKUP(F102,'Drug Portfolio Master'!$A:$Y,6,FALSE)</f>
        <v>20mL</v>
      </c>
      <c r="E102" s="216" t="str">
        <f>VLOOKUP(F102,'Drug Portfolio Master'!$A:$Y,3,FALSE)</f>
        <v>55150-222-20</v>
      </c>
      <c r="F102" s="208">
        <v>1016160</v>
      </c>
      <c r="G102" s="217">
        <f>VLOOKUP(F102,'Price Sheet'!$A:$C,3,FALSE)</f>
        <v>24.48</v>
      </c>
      <c r="H102" s="209"/>
      <c r="I102" s="112">
        <f t="shared" si="4"/>
        <v>24.48</v>
      </c>
      <c r="J102" s="112">
        <f t="shared" si="5"/>
        <v>0</v>
      </c>
      <c r="K102" s="98" t="str">
        <f>IFERROR(INDEX('Terms and Lists'!$M$1:$M$15,MATCH(F102,'Terms and Lists'!$K$1:$K$14,0)),"")</f>
        <v>L</v>
      </c>
      <c r="L102" s="45" t="str">
        <f>VLOOKUP(F102,'Drug Portfolio Master'!$A:$Y,2,FALSE)</f>
        <v>RESTRICTED</v>
      </c>
    </row>
    <row r="103" spans="1:12" s="12" customFormat="1" ht="15" customHeight="1" x14ac:dyDescent="0.3">
      <c r="A103" s="213">
        <f>INDEX('Cart Formulary Calculator'!$A$12:$A$482,MATCH(F103,'Cart Formulary Calculator'!$F$12:$F$482,0))</f>
        <v>0</v>
      </c>
      <c r="B103" s="214" t="str">
        <f>VLOOKUP(F103,'Drug Portfolio Master'!$A:$Y,4,FALSE)</f>
        <v>EXTRA STRENGTH APAP ACETAMINOPHEN 500mg 2 TABLET (2PACK)</v>
      </c>
      <c r="C103" s="215" t="str">
        <f>IF(VLOOKUP(F103,'Drug Portfolio Master'!$A:$Y,5,FALSE)=0,"n/a",VLOOKUP(F103,'Drug Portfolio Master'!$A:$Y,5,FALSE))</f>
        <v>500mg</v>
      </c>
      <c r="D103" s="216" t="str">
        <f>VLOOKUP(F103,'Drug Portfolio Master'!$A:$Y,6,FALSE)</f>
        <v>2 tablets</v>
      </c>
      <c r="E103" s="216" t="str">
        <f>VLOOKUP(F103,'Drug Portfolio Master'!$A:$Y,3,FALSE)</f>
        <v>47682-175-13</v>
      </c>
      <c r="F103" s="208">
        <v>1000760</v>
      </c>
      <c r="G103" s="217">
        <f>VLOOKUP(F103,'Price Sheet'!$A:$C,3,FALSE)</f>
        <v>5</v>
      </c>
      <c r="H103" s="209"/>
      <c r="I103" s="112">
        <f t="shared" si="4"/>
        <v>5</v>
      </c>
      <c r="J103" s="112">
        <f t="shared" si="5"/>
        <v>0</v>
      </c>
      <c r="K103" s="98" t="str">
        <f>IFERROR(INDEX('Terms and Lists'!$M$1:$M$15,MATCH(F103,'Terms and Lists'!$K$1:$K$14,0)),"")</f>
        <v/>
      </c>
      <c r="L103" s="45" t="str">
        <f>VLOOKUP(F103,'Drug Portfolio Master'!$A:$Y,2,FALSE)</f>
        <v>ACTIVE</v>
      </c>
    </row>
    <row r="104" spans="1:12" s="12" customFormat="1" ht="15" customHeight="1" x14ac:dyDescent="0.3">
      <c r="A104" s="213">
        <f>INDEX('Cart Formulary Calculator'!$A$12:$A$482,MATCH(F104,'Cart Formulary Calculator'!$F$12:$F$482,0))</f>
        <v>0</v>
      </c>
      <c r="B104" s="214" t="str">
        <f>VLOOKUP(F104,'Drug Portfolio Master'!$A:$Y,4,FALSE)</f>
        <v>FAMOTIDINE INJECTION, USP 20 mg/2mL 2mL VIAL</v>
      </c>
      <c r="C104" s="215" t="str">
        <f>IF(VLOOKUP(F104,'Drug Portfolio Master'!$A:$Y,5,FALSE)=0,"n/a",VLOOKUP(F104,'Drug Portfolio Master'!$A:$Y,5,FALSE))</f>
        <v>10mg/mL</v>
      </c>
      <c r="D104" s="216" t="str">
        <f>VLOOKUP(F104,'Drug Portfolio Master'!$A:$Y,6,FALSE)</f>
        <v>2mL</v>
      </c>
      <c r="E104" s="216" t="str">
        <f>VLOOKUP(F104,'Drug Portfolio Master'!$A:$Y,3,FALSE)</f>
        <v>63323-739-12</v>
      </c>
      <c r="F104" s="208">
        <v>1012230</v>
      </c>
      <c r="G104" s="217">
        <f>VLOOKUP(F104,'Price Sheet'!$A:$C,3,FALSE)</f>
        <v>9.99</v>
      </c>
      <c r="H104" s="209"/>
      <c r="I104" s="112">
        <f t="shared" si="4"/>
        <v>9.99</v>
      </c>
      <c r="J104" s="112">
        <f t="shared" si="5"/>
        <v>0</v>
      </c>
      <c r="K104" s="98">
        <f>IFERROR(INDEX('Terms and Lists'!$M$1:$M$15,MATCH(F104,'Terms and Lists'!$K$1:$K$14,0)),"")</f>
        <v>1</v>
      </c>
      <c r="L104" s="45" t="str">
        <f>VLOOKUP(F104,'Drug Portfolio Master'!$A:$Y,2,FALSE)</f>
        <v>RESTRICTED</v>
      </c>
    </row>
    <row r="105" spans="1:12" s="12" customFormat="1" ht="15" customHeight="1" x14ac:dyDescent="0.3">
      <c r="A105" s="213">
        <f>INDEX('Cart Formulary Calculator'!$A$12:$A$482,MATCH(F105,'Cart Formulary Calculator'!$F$12:$F$482,0))</f>
        <v>0</v>
      </c>
      <c r="B105" s="214" t="str">
        <f>VLOOKUP(F105,'Drug Portfolio Master'!$A:$Y,4,FALSE)</f>
        <v>FLUMAZENIL INJECTION, USP 0.5mg/5mL (0.1mg/mL) VIAL</v>
      </c>
      <c r="C105" s="215" t="str">
        <f>IF(VLOOKUP(F105,'Drug Portfolio Master'!$A:$Y,5,FALSE)=0,"n/a",VLOOKUP(F105,'Drug Portfolio Master'!$A:$Y,5,FALSE))</f>
        <v>0.5mg/5mL (0.1mg/mL)</v>
      </c>
      <c r="D105" s="216" t="str">
        <f>VLOOKUP(F105,'Drug Portfolio Master'!$A:$Y,6,FALSE)</f>
        <v>5mL</v>
      </c>
      <c r="E105" s="216" t="str">
        <f>VLOOKUP(F105,'Drug Portfolio Master'!$A:$Y,3,FALSE)</f>
        <v>0143-9784-10</v>
      </c>
      <c r="F105" s="208">
        <v>1000570</v>
      </c>
      <c r="G105" s="217">
        <f>VLOOKUP(F105,'Price Sheet'!$A:$C,3,FALSE)</f>
        <v>26</v>
      </c>
      <c r="H105" s="209"/>
      <c r="I105" s="112">
        <f t="shared" si="4"/>
        <v>26</v>
      </c>
      <c r="J105" s="112">
        <f t="shared" si="5"/>
        <v>0</v>
      </c>
      <c r="K105" s="98" t="str">
        <f>IFERROR(INDEX('Terms and Lists'!$M$1:$M$15,MATCH(F105,'Terms and Lists'!$K$1:$K$14,0)),"")</f>
        <v/>
      </c>
      <c r="L105" s="45" t="str">
        <f>VLOOKUP(F105,'Drug Portfolio Master'!$A:$Y,2,FALSE)</f>
        <v>ACTIVE</v>
      </c>
    </row>
    <row r="106" spans="1:12" s="12" customFormat="1" ht="15" customHeight="1" x14ac:dyDescent="0.3">
      <c r="A106" s="213">
        <f>INDEX('Cart Formulary Calculator'!$A$12:$A$482,MATCH(F106,'Cart Formulary Calculator'!$F$12:$F$482,0))</f>
        <v>0</v>
      </c>
      <c r="B106" s="214" t="str">
        <f>VLOOKUP(F106,'Drug Portfolio Master'!$A:$Y,4,FALSE)</f>
        <v>FLUMAZENIL INJECTION, USP 1mg/10mL (0.1 mg/mL) VIAL</v>
      </c>
      <c r="C106" s="215" t="str">
        <f>IF(VLOOKUP(F106,'Drug Portfolio Master'!$A:$Y,5,FALSE)=0,"n/a",VLOOKUP(F106,'Drug Portfolio Master'!$A:$Y,5,FALSE))</f>
        <v>1mg/10mL (0.1 mg/mL)</v>
      </c>
      <c r="D106" s="216" t="str">
        <f>VLOOKUP(F106,'Drug Portfolio Master'!$A:$Y,6,FALSE)</f>
        <v>10mL</v>
      </c>
      <c r="E106" s="216" t="str">
        <f>VLOOKUP(F106,'Drug Portfolio Master'!$A:$Y,3,FALSE)</f>
        <v>0143-9783-10</v>
      </c>
      <c r="F106" s="208">
        <v>1000560</v>
      </c>
      <c r="G106" s="217">
        <f>VLOOKUP(F106,'Price Sheet'!$A:$C,3,FALSE)</f>
        <v>37.450000000000003</v>
      </c>
      <c r="H106" s="209"/>
      <c r="I106" s="112">
        <f t="shared" si="4"/>
        <v>37.450000000000003</v>
      </c>
      <c r="J106" s="112">
        <f t="shared" si="5"/>
        <v>0</v>
      </c>
      <c r="K106" s="98" t="str">
        <f>IFERROR(INDEX('Terms and Lists'!$M$1:$M$15,MATCH(F106,'Terms and Lists'!$K$1:$K$14,0)),"")</f>
        <v/>
      </c>
      <c r="L106" s="45" t="str">
        <f>VLOOKUP(F106,'Drug Portfolio Master'!$A:$Y,2,FALSE)</f>
        <v>ACTIVE</v>
      </c>
    </row>
    <row r="107" spans="1:12" s="12" customFormat="1" ht="15" customHeight="1" x14ac:dyDescent="0.3">
      <c r="A107" s="213">
        <f>INDEX('Cart Formulary Calculator'!$A$12:$A$482,MATCH(F107,'Cart Formulary Calculator'!$F$12:$F$482,0))</f>
        <v>0</v>
      </c>
      <c r="B107" s="214" t="str">
        <f>VLOOKUP(F107,'Drug Portfolio Master'!$A:$Y,4,FALSE)</f>
        <v>FUROSEMIDE INJ., USP 20mg/2mL (10mg/mL) VIAL</v>
      </c>
      <c r="C107" s="215" t="str">
        <f>IF(VLOOKUP(F107,'Drug Portfolio Master'!$A:$Y,5,FALSE)=0,"n/a",VLOOKUP(F107,'Drug Portfolio Master'!$A:$Y,5,FALSE))</f>
        <v>20mg/2mL (10mg/mL)</v>
      </c>
      <c r="D107" s="216" t="str">
        <f>VLOOKUP(F107,'Drug Portfolio Master'!$A:$Y,6,FALSE)</f>
        <v>2mL</v>
      </c>
      <c r="E107" s="216" t="str">
        <f>VLOOKUP(F107,'Drug Portfolio Master'!$A:$Y,3,FALSE)</f>
        <v>0409-6102-02</v>
      </c>
      <c r="F107" s="208">
        <v>1000310</v>
      </c>
      <c r="G107" s="217">
        <f>VLOOKUP(F107,'Price Sheet'!$A:$C,3,FALSE)</f>
        <v>20.55</v>
      </c>
      <c r="H107" s="209"/>
      <c r="I107" s="112">
        <f t="shared" si="4"/>
        <v>20.55</v>
      </c>
      <c r="J107" s="112">
        <f t="shared" si="5"/>
        <v>0</v>
      </c>
      <c r="K107" s="98" t="str">
        <f>IFERROR(INDEX('Terms and Lists'!$M$1:$M$15,MATCH(F107,'Terms and Lists'!$K$1:$K$14,0)),"")</f>
        <v/>
      </c>
      <c r="L107" s="45" t="str">
        <f>VLOOKUP(F107,'Drug Portfolio Master'!$A:$Y,2,FALSE)</f>
        <v>ACTIVE</v>
      </c>
    </row>
    <row r="108" spans="1:12" s="12" customFormat="1" ht="15" customHeight="1" x14ac:dyDescent="0.3">
      <c r="A108" s="213">
        <f>INDEX('Cart Formulary Calculator'!$A$12:$A$482,MATCH(F108,'Cart Formulary Calculator'!$F$12:$F$482,0))</f>
        <v>0</v>
      </c>
      <c r="B108" s="214" t="str">
        <f>VLOOKUP(F108,'Drug Portfolio Master'!$A:$Y,4,FALSE)</f>
        <v>FUROSEMIDE INJECTION, USP 100mg PER 10mL (10mg PER mL) 10mL VIAL</v>
      </c>
      <c r="C108" s="215" t="str">
        <f>IF(VLOOKUP(F108,'Drug Portfolio Master'!$A:$Y,5,FALSE)=0,"n/a",VLOOKUP(F108,'Drug Portfolio Master'!$A:$Y,5,FALSE))</f>
        <v>10mg/mL</v>
      </c>
      <c r="D108" s="216" t="str">
        <f>VLOOKUP(F108,'Drug Portfolio Master'!$A:$Y,6,FALSE)</f>
        <v>10mL</v>
      </c>
      <c r="E108" s="216" t="str">
        <f>VLOOKUP(F108,'Drug Portfolio Master'!$A:$Y,3,FALSE)</f>
        <v>63323-280-10</v>
      </c>
      <c r="F108" s="208">
        <v>1016570</v>
      </c>
      <c r="G108" s="217">
        <f>VLOOKUP(F108,'Price Sheet'!$A:$C,3,FALSE)</f>
        <v>27.5</v>
      </c>
      <c r="H108" s="209"/>
      <c r="I108" s="112">
        <f t="shared" si="4"/>
        <v>27.5</v>
      </c>
      <c r="J108" s="112">
        <f t="shared" si="5"/>
        <v>0</v>
      </c>
      <c r="K108" s="98" t="str">
        <f>IFERROR(INDEX('Terms and Lists'!$M$1:$M$15,MATCH(F108,'Terms and Lists'!$K$1:$K$14,0)),"")</f>
        <v/>
      </c>
      <c r="L108" s="45" t="str">
        <f>VLOOKUP(F108,'Drug Portfolio Master'!$A:$Y,2,FALSE)</f>
        <v>ACTIVE</v>
      </c>
    </row>
    <row r="109" spans="1:12" s="12" customFormat="1" ht="15" customHeight="1" x14ac:dyDescent="0.3">
      <c r="A109" s="213">
        <f>INDEX('Cart Formulary Calculator'!$A$12:$A$482,MATCH(F109,'Cart Formulary Calculator'!$F$12:$F$482,0))</f>
        <v>0</v>
      </c>
      <c r="B109" s="214" t="str">
        <f>VLOOKUP(F109,'Drug Portfolio Master'!$A:$Y,4,FALSE)</f>
        <v>FUROSEMIDE INJECTION, USP 100mg/10mL (10mg/mL) 10mL VIAL</v>
      </c>
      <c r="C109" s="215" t="str">
        <f>IF(VLOOKUP(F109,'Drug Portfolio Master'!$A:$Y,5,FALSE)=0,"n/a",VLOOKUP(F109,'Drug Portfolio Master'!$A:$Y,5,FALSE))</f>
        <v>100mg (10mg/mL)</v>
      </c>
      <c r="D109" s="216" t="str">
        <f>VLOOKUP(F109,'Drug Portfolio Master'!$A:$Y,6,FALSE)</f>
        <v>10mL</v>
      </c>
      <c r="E109" s="216" t="str">
        <f>VLOOKUP(F109,'Drug Portfolio Master'!$A:$Y,3,FALSE)</f>
        <v>0409-6102-10</v>
      </c>
      <c r="F109" s="208">
        <v>1000300</v>
      </c>
      <c r="G109" s="217">
        <f>VLOOKUP(F109,'Price Sheet'!$A:$C,3,FALSE)</f>
        <v>27.5</v>
      </c>
      <c r="H109" s="209"/>
      <c r="I109" s="112">
        <f t="shared" si="4"/>
        <v>27.5</v>
      </c>
      <c r="J109" s="112">
        <f t="shared" si="5"/>
        <v>0</v>
      </c>
      <c r="K109" s="98" t="str">
        <f>IFERROR(INDEX('Terms and Lists'!$M$1:$M$15,MATCH(F109,'Terms and Lists'!$K$1:$K$14,0)),"")</f>
        <v/>
      </c>
      <c r="L109" s="45" t="str">
        <f>VLOOKUP(F109,'Drug Portfolio Master'!$A:$Y,2,FALSE)</f>
        <v>ACTIVE</v>
      </c>
    </row>
    <row r="110" spans="1:12" s="12" customFormat="1" ht="15" customHeight="1" x14ac:dyDescent="0.3">
      <c r="A110" s="213">
        <f>INDEX('Cart Formulary Calculator'!$A$12:$A$482,MATCH(F110,'Cart Formulary Calculator'!$F$12:$F$482,0))</f>
        <v>0</v>
      </c>
      <c r="B110" s="214" t="str">
        <f>VLOOKUP(F110,'Drug Portfolio Master'!$A:$Y,4,FALSE)</f>
        <v>FUROSEMIDE INJECTION, USP 40mg PER 4mL (10mg PER mL) 4mL VIAL</v>
      </c>
      <c r="C110" s="215" t="str">
        <f>IF(VLOOKUP(F110,'Drug Portfolio Master'!$A:$Y,5,FALSE)=0,"n/a",VLOOKUP(F110,'Drug Portfolio Master'!$A:$Y,5,FALSE))</f>
        <v>10mg/mL</v>
      </c>
      <c r="D110" s="216" t="str">
        <f>VLOOKUP(F110,'Drug Portfolio Master'!$A:$Y,6,FALSE)</f>
        <v>4mL</v>
      </c>
      <c r="E110" s="216" t="str">
        <f>VLOOKUP(F110,'Drug Portfolio Master'!$A:$Y,3,FALSE)</f>
        <v>63323-280-04</v>
      </c>
      <c r="F110" s="208">
        <v>1016590</v>
      </c>
      <c r="G110" s="217">
        <f>VLOOKUP(F110,'Price Sheet'!$A:$C,3,FALSE)</f>
        <v>11.33</v>
      </c>
      <c r="H110" s="209"/>
      <c r="I110" s="112">
        <f t="shared" si="4"/>
        <v>11.33</v>
      </c>
      <c r="J110" s="112">
        <f t="shared" si="5"/>
        <v>0</v>
      </c>
      <c r="K110" s="98" t="str">
        <f>IFERROR(INDEX('Terms and Lists'!$M$1:$M$15,MATCH(F110,'Terms and Lists'!$K$1:$K$14,0)),"")</f>
        <v/>
      </c>
      <c r="L110" s="45" t="str">
        <f>VLOOKUP(F110,'Drug Portfolio Master'!$A:$Y,2,FALSE)</f>
        <v>ACTIVE</v>
      </c>
    </row>
    <row r="111" spans="1:12" s="12" customFormat="1" ht="15" customHeight="1" x14ac:dyDescent="0.3">
      <c r="A111" s="213">
        <f>INDEX('Cart Formulary Calculator'!$A$12:$A$482,MATCH(F111,'Cart Formulary Calculator'!$F$12:$F$482,0))</f>
        <v>0</v>
      </c>
      <c r="B111" s="214" t="str">
        <f>VLOOKUP(F111,'Drug Portfolio Master'!$A:$Y,4,FALSE)</f>
        <v>FUROSEMIDE INJECTION, USP 40mg/4mL (10 mg/mL) 4mL VIAL</v>
      </c>
      <c r="C111" s="215" t="str">
        <f>IF(VLOOKUP(F111,'Drug Portfolio Master'!$A:$Y,5,FALSE)=0,"n/a",VLOOKUP(F111,'Drug Portfolio Master'!$A:$Y,5,FALSE))</f>
        <v>10mg/mL</v>
      </c>
      <c r="D111" s="216" t="str">
        <f>VLOOKUP(F111,'Drug Portfolio Master'!$A:$Y,6,FALSE)</f>
        <v>4mL</v>
      </c>
      <c r="E111" s="216" t="str">
        <f>VLOOKUP(F111,'Drug Portfolio Master'!$A:$Y,3,FALSE)</f>
        <v>0409-6102-04</v>
      </c>
      <c r="F111" s="208">
        <v>1010090</v>
      </c>
      <c r="G111" s="217">
        <f>VLOOKUP(F111,'Price Sheet'!$A:$C,3,FALSE)</f>
        <v>11.33</v>
      </c>
      <c r="H111" s="209"/>
      <c r="I111" s="112">
        <f t="shared" si="4"/>
        <v>11.33</v>
      </c>
      <c r="J111" s="112">
        <f t="shared" si="5"/>
        <v>0</v>
      </c>
      <c r="K111" s="98" t="str">
        <f>IFERROR(INDEX('Terms and Lists'!$M$1:$M$15,MATCH(F111,'Terms and Lists'!$K$1:$K$14,0)),"")</f>
        <v/>
      </c>
      <c r="L111" s="45" t="str">
        <f>VLOOKUP(F111,'Drug Portfolio Master'!$A:$Y,2,FALSE)</f>
        <v>ACTIVE</v>
      </c>
    </row>
    <row r="112" spans="1:12" s="12" customFormat="1" ht="15" hidden="1" customHeight="1" x14ac:dyDescent="0.3">
      <c r="A112" s="213">
        <f>INDEX('Cart Formulary Calculator'!$A$12:$A$482,MATCH(F112,'Cart Formulary Calculator'!$F$12:$F$482,0))</f>
        <v>0</v>
      </c>
      <c r="B112" s="214" t="str">
        <f>VLOOKUP(F112,'Drug Portfolio Master'!$A:$Y,4,FALSE)</f>
        <v>GLUTOSE15(TM) 15g</v>
      </c>
      <c r="C112" s="215" t="str">
        <f>IF(VLOOKUP(F112,'Drug Portfolio Master'!$A:$Y,5,FALSE)=0,"n/a",VLOOKUP(F112,'Drug Portfolio Master'!$A:$Y,5,FALSE))</f>
        <v>n/a</v>
      </c>
      <c r="D112" s="216" t="str">
        <f>VLOOKUP(F112,'Drug Portfolio Master'!$A:$Y,6,FALSE)</f>
        <v>15g</v>
      </c>
      <c r="E112" s="216" t="str">
        <f>VLOOKUP(F112,'Drug Portfolio Master'!$A:$Y,3,FALSE)</f>
        <v>00574-0069-30</v>
      </c>
      <c r="F112" s="208">
        <v>1011420</v>
      </c>
      <c r="G112" s="217">
        <f>VLOOKUP(F112,'Price Sheet'!$A:$C,3,FALSE)</f>
        <v>7.99</v>
      </c>
      <c r="H112" s="209"/>
      <c r="I112" s="112">
        <f t="shared" si="4"/>
        <v>7.99</v>
      </c>
      <c r="J112" s="112">
        <f t="shared" si="5"/>
        <v>0</v>
      </c>
      <c r="K112" s="98" t="str">
        <f>IFERROR(INDEX('Terms and Lists'!$M$1:$M$15,MATCH(F112,'Terms and Lists'!$K$1:$K$14,0)),"")</f>
        <v/>
      </c>
      <c r="L112" s="45" t="str">
        <f>VLOOKUP(F112,'Drug Portfolio Master'!$A:$Y,2,FALSE)</f>
        <v>ACTIVE</v>
      </c>
    </row>
    <row r="113" spans="1:12" s="12" customFormat="1" ht="15" hidden="1" customHeight="1" x14ac:dyDescent="0.3">
      <c r="A113" s="213">
        <f>INDEX('Cart Formulary Calculator'!$A$12:$A$482,MATCH(F113,'Cart Formulary Calculator'!$F$12:$F$482,0))</f>
        <v>0</v>
      </c>
      <c r="B113" s="214" t="str">
        <f>VLOOKUP(F113,'Drug Portfolio Master'!$A:$Y,4,FALSE)</f>
        <v>GLYCOPYRROLATE INJECTION, USP 0.2mg/mL CONTAINS BENZYL ALCOHOL 1mL VIAL</v>
      </c>
      <c r="C113" s="215" t="str">
        <f>IF(VLOOKUP(F113,'Drug Portfolio Master'!$A:$Y,5,FALSE)=0,"n/a",VLOOKUP(F113,'Drug Portfolio Master'!$A:$Y,5,FALSE))</f>
        <v>0.2mg/mL</v>
      </c>
      <c r="D113" s="216" t="str">
        <f>VLOOKUP(F113,'Drug Portfolio Master'!$A:$Y,6,FALSE)</f>
        <v>1mL</v>
      </c>
      <c r="E113" s="216" t="str">
        <f>VLOOKUP(F113,'Drug Portfolio Master'!$A:$Y,3,FALSE)</f>
        <v>0143-9682-25</v>
      </c>
      <c r="F113" s="208">
        <v>1013070</v>
      </c>
      <c r="G113" s="217">
        <f>VLOOKUP(F113,'Price Sheet'!$A:$C,3,FALSE)</f>
        <v>15.95</v>
      </c>
      <c r="H113" s="209"/>
      <c r="I113" s="112">
        <f t="shared" si="4"/>
        <v>15.95</v>
      </c>
      <c r="J113" s="112">
        <f t="shared" si="5"/>
        <v>0</v>
      </c>
      <c r="K113" s="98" t="str">
        <f>IFERROR(INDEX('Terms and Lists'!$M$1:$M$15,MATCH(F113,'Terms and Lists'!$K$1:$K$14,0)),"")</f>
        <v/>
      </c>
      <c r="L113" s="45" t="str">
        <f>VLOOKUP(F113,'Drug Portfolio Master'!$A:$Y,2,FALSE)</f>
        <v>ACTIVE</v>
      </c>
    </row>
    <row r="114" spans="1:12" s="12" customFormat="1" ht="15" hidden="1" customHeight="1" x14ac:dyDescent="0.3">
      <c r="A114" s="213">
        <f>INDEX('Cart Formulary Calculator'!$A$12:$A$482,MATCH(F114,'Cart Formulary Calculator'!$F$12:$F$482,0))</f>
        <v>0</v>
      </c>
      <c r="B114" s="214" t="str">
        <f>VLOOKUP(F114,'Drug Portfolio Master'!$A:$Y,4,FALSE)</f>
        <v>GLYCOPYRROLATE INJECTION, USP 1mg/5mL (0.2mg/mL) 5mL VIAL</v>
      </c>
      <c r="C114" s="215" t="str">
        <f>IF(VLOOKUP(F114,'Drug Portfolio Master'!$A:$Y,5,FALSE)=0,"n/a",VLOOKUP(F114,'Drug Portfolio Master'!$A:$Y,5,FALSE))</f>
        <v>0.2mg/mL</v>
      </c>
      <c r="D114" s="216" t="str">
        <f>VLOOKUP(F114,'Drug Portfolio Master'!$A:$Y,6,FALSE)</f>
        <v>5mL</v>
      </c>
      <c r="E114" s="216" t="str">
        <f>VLOOKUP(F114,'Drug Portfolio Master'!$A:$Y,3,FALSE)</f>
        <v>0143-9680-25</v>
      </c>
      <c r="F114" s="208">
        <v>1018040</v>
      </c>
      <c r="G114" s="217">
        <f>VLOOKUP(F114,'Price Sheet'!$A:$C,3,FALSE)</f>
        <v>25.99</v>
      </c>
      <c r="H114" s="209"/>
      <c r="I114" s="112">
        <f t="shared" si="4"/>
        <v>25.99</v>
      </c>
      <c r="J114" s="112">
        <f t="shared" si="5"/>
        <v>0</v>
      </c>
      <c r="K114" s="98" t="str">
        <f>IFERROR(INDEX('Terms and Lists'!$M$1:$M$15,MATCH(F114,'Terms and Lists'!$K$1:$K$14,0)),"")</f>
        <v/>
      </c>
      <c r="L114" s="45" t="str">
        <f>VLOOKUP(F114,'Drug Portfolio Master'!$A:$Y,2,FALSE)</f>
        <v>ACTIVE</v>
      </c>
    </row>
    <row r="115" spans="1:12" s="12" customFormat="1" ht="15" hidden="1" customHeight="1" x14ac:dyDescent="0.3">
      <c r="A115" s="213">
        <f>INDEX('Cart Formulary Calculator'!$A$12:$A$482,MATCH(F115,'Cart Formulary Calculator'!$F$12:$F$482,0))</f>
        <v>0</v>
      </c>
      <c r="B115" s="214" t="str">
        <f>VLOOKUP(F115,'Drug Portfolio Master'!$A:$Y,4,FALSE)</f>
        <v>HEPARIN SODIUM IN 0.45% SODIUM CHLORIDE INJECTION (100 USP UNITS/mL) 250 mL</v>
      </c>
      <c r="C115" s="215" t="str">
        <f>IF(VLOOKUP(F115,'Drug Portfolio Master'!$A:$Y,5,FALSE)=0,"n/a",VLOOKUP(F115,'Drug Portfolio Master'!$A:$Y,5,FALSE))</f>
        <v>100 USP UNITS/mL)</v>
      </c>
      <c r="D115" s="216" t="str">
        <f>VLOOKUP(F115,'Drug Portfolio Master'!$A:$Y,6,FALSE)</f>
        <v>250 mL</v>
      </c>
      <c r="E115" s="216" t="str">
        <f>VLOOKUP(F115,'Drug Portfolio Master'!$A:$Y,3,FALSE)</f>
        <v>0409-7650-62</v>
      </c>
      <c r="F115" s="208">
        <v>1011890</v>
      </c>
      <c r="G115" s="217">
        <f>VLOOKUP(F115,'Price Sheet'!$A:$C,3,FALSE)</f>
        <v>27.37</v>
      </c>
      <c r="H115" s="209"/>
      <c r="I115" s="112">
        <f t="shared" si="4"/>
        <v>27.37</v>
      </c>
      <c r="J115" s="112">
        <f t="shared" si="5"/>
        <v>0</v>
      </c>
      <c r="K115" s="98" t="str">
        <f>IFERROR(INDEX('Terms and Lists'!$M$1:$M$15,MATCH(F115,'Terms and Lists'!$K$1:$K$14,0)),"")</f>
        <v/>
      </c>
      <c r="L115" s="45" t="str">
        <f>VLOOKUP(F115,'Drug Portfolio Master'!$A:$Y,2,FALSE)</f>
        <v>ACTIVE</v>
      </c>
    </row>
    <row r="116" spans="1:12" s="12" customFormat="1" ht="15" hidden="1" customHeight="1" x14ac:dyDescent="0.3">
      <c r="A116" s="213">
        <f>INDEX('Cart Formulary Calculator'!$A$12:$A$482,MATCH(F116,'Cart Formulary Calculator'!$F$12:$F$482,0))</f>
        <v>0</v>
      </c>
      <c r="B116" s="214" t="str">
        <f>VLOOKUP(F116,'Drug Portfolio Master'!$A:$Y,4,FALSE)</f>
        <v>HEPARIN SODIUM INJECTION, USP 10,000 USP UNITS/mL 1mL VIAL</v>
      </c>
      <c r="C116" s="215" t="str">
        <f>IF(VLOOKUP(F116,'Drug Portfolio Master'!$A:$Y,5,FALSE)=0,"n/a",VLOOKUP(F116,'Drug Portfolio Master'!$A:$Y,5,FALSE))</f>
        <v>10,000 USP UNITS/mL</v>
      </c>
      <c r="D116" s="216" t="str">
        <f>VLOOKUP(F116,'Drug Portfolio Master'!$A:$Y,6,FALSE)</f>
        <v>1mL</v>
      </c>
      <c r="E116" s="216" t="str">
        <f>VLOOKUP(F116,'Drug Portfolio Master'!$A:$Y,3,FALSE)</f>
        <v>63739-964-25</v>
      </c>
      <c r="F116" s="208">
        <v>1012540</v>
      </c>
      <c r="G116" s="217">
        <f>VLOOKUP(F116,'Price Sheet'!$A:$C,3,FALSE)</f>
        <v>9.26</v>
      </c>
      <c r="H116" s="209"/>
      <c r="I116" s="112">
        <f t="shared" si="4"/>
        <v>9.26</v>
      </c>
      <c r="J116" s="112">
        <f t="shared" si="5"/>
        <v>0</v>
      </c>
      <c r="K116" s="98" t="str">
        <f>IFERROR(INDEX('Terms and Lists'!$M$1:$M$15,MATCH(F116,'Terms and Lists'!$K$1:$K$14,0)),"")</f>
        <v/>
      </c>
      <c r="L116" s="45" t="str">
        <f>VLOOKUP(F116,'Drug Portfolio Master'!$A:$Y,2,FALSE)</f>
        <v>ACTIVE</v>
      </c>
    </row>
    <row r="117" spans="1:12" s="12" customFormat="1" ht="15" hidden="1" customHeight="1" x14ac:dyDescent="0.3">
      <c r="A117" s="213">
        <f>INDEX('Cart Formulary Calculator'!$A$12:$A$482,MATCH(F117,'Cart Formulary Calculator'!$F$12:$F$482,0))</f>
        <v>0</v>
      </c>
      <c r="B117" s="214" t="str">
        <f>VLOOKUP(F117,'Drug Portfolio Master'!$A:$Y,4,FALSE)</f>
        <v>HEPARIN SODIUM INJECTION, USP 50,000 USP UNITS PER 5mL (10,000 USP UNITS per mL) 5mL VIAL</v>
      </c>
      <c r="C117" s="215" t="str">
        <f>IF(VLOOKUP(F117,'Drug Portfolio Master'!$A:$Y,5,FALSE)=0,"n/a",VLOOKUP(F117,'Drug Portfolio Master'!$A:$Y,5,FALSE))</f>
        <v>10,000u/mL</v>
      </c>
      <c r="D117" s="216" t="str">
        <f>VLOOKUP(F117,'Drug Portfolio Master'!$A:$Y,6,FALSE)</f>
        <v>5mL</v>
      </c>
      <c r="E117" s="216" t="str">
        <f>VLOOKUP(F117,'Drug Portfolio Master'!$A:$Y,3,FALSE)</f>
        <v>63323-542-14</v>
      </c>
      <c r="F117" s="208">
        <v>1012150</v>
      </c>
      <c r="G117" s="217">
        <f>VLOOKUP(F117,'Price Sheet'!$A:$C,3,FALSE)</f>
        <v>59.99</v>
      </c>
      <c r="H117" s="209"/>
      <c r="I117" s="112">
        <f t="shared" si="4"/>
        <v>59.99</v>
      </c>
      <c r="J117" s="112">
        <f t="shared" si="5"/>
        <v>0</v>
      </c>
      <c r="K117" s="98" t="str">
        <f>IFERROR(INDEX('Terms and Lists'!$M$1:$M$15,MATCH(F117,'Terms and Lists'!$K$1:$K$14,0)),"")</f>
        <v/>
      </c>
      <c r="L117" s="45" t="str">
        <f>VLOOKUP(F117,'Drug Portfolio Master'!$A:$Y,2,FALSE)</f>
        <v>ACTIVE</v>
      </c>
    </row>
    <row r="118" spans="1:12" s="12" customFormat="1" ht="15" hidden="1" customHeight="1" x14ac:dyDescent="0.3">
      <c r="A118" s="213">
        <f>INDEX('Cart Formulary Calculator'!$A$12:$A$482,MATCH(F118,'Cart Formulary Calculator'!$F$12:$F$482,0))</f>
        <v>0</v>
      </c>
      <c r="B118" s="214" t="str">
        <f>VLOOKUP(F118,'Drug Portfolio Master'!$A:$Y,4,FALSE)</f>
        <v>HYDRALAZINE HYDROCHLORIDE INJECTION, USP 20mg/mL 1mL VIAL</v>
      </c>
      <c r="C118" s="215" t="str">
        <f>IF(VLOOKUP(F118,'Drug Portfolio Master'!$A:$Y,5,FALSE)=0,"n/a",VLOOKUP(F118,'Drug Portfolio Master'!$A:$Y,5,FALSE))</f>
        <v>20mg/mL</v>
      </c>
      <c r="D118" s="216" t="str">
        <f>VLOOKUP(F118,'Drug Portfolio Master'!$A:$Y,6,FALSE)</f>
        <v>1mL</v>
      </c>
      <c r="E118" s="216" t="str">
        <f>VLOOKUP(F118,'Drug Portfolio Master'!$A:$Y,3,FALSE)</f>
        <v>17478-934-10</v>
      </c>
      <c r="F118" s="208">
        <v>1012130</v>
      </c>
      <c r="G118" s="217">
        <f>VLOOKUP(F118,'Price Sheet'!$A:$C,3,FALSE)</f>
        <v>85</v>
      </c>
      <c r="H118" s="209"/>
      <c r="I118" s="112">
        <f t="shared" si="4"/>
        <v>85</v>
      </c>
      <c r="J118" s="112">
        <f t="shared" si="5"/>
        <v>0</v>
      </c>
      <c r="K118" s="98" t="str">
        <f>IFERROR(INDEX('Terms and Lists'!$M$1:$M$15,MATCH(F118,'Terms and Lists'!$K$1:$K$14,0)),"")</f>
        <v/>
      </c>
      <c r="L118" s="45" t="str">
        <f>VLOOKUP(F118,'Drug Portfolio Master'!$A:$Y,2,FALSE)</f>
        <v>ACTIVE</v>
      </c>
    </row>
    <row r="119" spans="1:12" s="12" customFormat="1" ht="15" hidden="1" customHeight="1" x14ac:dyDescent="0.3">
      <c r="A119" s="213">
        <f>INDEX('Cart Formulary Calculator'!$A$12:$A$482,MATCH(F119,'Cart Formulary Calculator'!$F$12:$F$482,0))</f>
        <v>0</v>
      </c>
      <c r="B119" s="214" t="str">
        <f>VLOOKUP(F119,'Drug Portfolio Master'!$A:$Y,4,FALSE)</f>
        <v>HYLENEX® RECOMBINANT 1mL (HYALURONIDASE HUMAN INJECTION) 150 USP UNITS/mL 1mL VIAL</v>
      </c>
      <c r="C119" s="215" t="str">
        <f>IF(VLOOKUP(F119,'Drug Portfolio Master'!$A:$Y,5,FALSE)=0,"n/a",VLOOKUP(F119,'Drug Portfolio Master'!$A:$Y,5,FALSE))</f>
        <v>150 USP Units/mL</v>
      </c>
      <c r="D119" s="216" t="str">
        <f>VLOOKUP(F119,'Drug Portfolio Master'!$A:$Y,6,FALSE)</f>
        <v>1mL</v>
      </c>
      <c r="E119" s="216" t="str">
        <f>VLOOKUP(F119,'Drug Portfolio Master'!$A:$Y,3,FALSE)</f>
        <v>18657-117-04</v>
      </c>
      <c r="F119" s="208">
        <v>1016120</v>
      </c>
      <c r="G119" s="217">
        <f>VLOOKUP(F119,'Price Sheet'!$A:$C,3,FALSE)</f>
        <v>155.65</v>
      </c>
      <c r="H119" s="209"/>
      <c r="I119" s="112">
        <f t="shared" si="4"/>
        <v>155.65</v>
      </c>
      <c r="J119" s="112">
        <f t="shared" si="5"/>
        <v>0</v>
      </c>
      <c r="K119" s="98">
        <f>IFERROR(INDEX('Terms and Lists'!$M$1:$M$15,MATCH(F119,'Terms and Lists'!$K$1:$K$14,0)),"")</f>
        <v>1</v>
      </c>
      <c r="L119" s="45" t="str">
        <f>VLOOKUP(F119,'Drug Portfolio Master'!$A:$Y,2,FALSE)</f>
        <v>RESTRICTED</v>
      </c>
    </row>
    <row r="120" spans="1:12" s="12" customFormat="1" ht="15" hidden="1" customHeight="1" x14ac:dyDescent="0.3">
      <c r="A120" s="213">
        <f>INDEX('Cart Formulary Calculator'!$A$12:$A$482,MATCH(F120,'Cart Formulary Calculator'!$F$12:$F$482,0))</f>
        <v>0</v>
      </c>
      <c r="B120" s="214" t="str">
        <f>VLOOKUP(F120,'Drug Portfolio Master'!$A:$Y,4,FALSE)</f>
        <v>INFANT 25% DEXTROSE INJECTION, USP 2.5g (250mg/mL) ANSYR SYR</v>
      </c>
      <c r="C120" s="215" t="str">
        <f>IF(VLOOKUP(F120,'Drug Portfolio Master'!$A:$Y,5,FALSE)=0,"n/a",VLOOKUP(F120,'Drug Portfolio Master'!$A:$Y,5,FALSE))</f>
        <v>2.5g (250mg/mL)</v>
      </c>
      <c r="D120" s="216" t="str">
        <f>VLOOKUP(F120,'Drug Portfolio Master'!$A:$Y,6,FALSE)</f>
        <v>10mL</v>
      </c>
      <c r="E120" s="216" t="str">
        <f>VLOOKUP(F120,'Drug Portfolio Master'!$A:$Y,3,FALSE)</f>
        <v>0409-1775-10</v>
      </c>
      <c r="F120" s="208">
        <v>1000140</v>
      </c>
      <c r="G120" s="217">
        <f>VLOOKUP(F120,'Price Sheet'!$A:$C,3,FALSE)</f>
        <v>30.99</v>
      </c>
      <c r="H120" s="209"/>
      <c r="I120" s="112">
        <f t="shared" si="4"/>
        <v>30.99</v>
      </c>
      <c r="J120" s="112">
        <f t="shared" si="5"/>
        <v>0</v>
      </c>
      <c r="K120" s="98" t="str">
        <f>IFERROR(INDEX('Terms and Lists'!$M$1:$M$15,MATCH(F120,'Terms and Lists'!$K$1:$K$14,0)),"")</f>
        <v/>
      </c>
      <c r="L120" s="45" t="str">
        <f>VLOOKUP(F120,'Drug Portfolio Master'!$A:$Y,2,FALSE)</f>
        <v>ACTIVE</v>
      </c>
    </row>
    <row r="121" spans="1:12" s="12" customFormat="1" ht="15" hidden="1" customHeight="1" x14ac:dyDescent="0.3">
      <c r="A121" s="213">
        <f>INDEX('Cart Formulary Calculator'!$A$12:$A$482,MATCH(F121,'Cart Formulary Calculator'!$F$12:$F$482,0))</f>
        <v>0</v>
      </c>
      <c r="B121" s="214" t="str">
        <f>VLOOKUP(F121,'Drug Portfolio Master'!$A:$Y,4,FALSE)</f>
        <v>KETOROLAC TROMETHAMINE INJ., USP 30mg/mL 1mL VIAL</v>
      </c>
      <c r="C121" s="215" t="str">
        <f>IF(VLOOKUP(F121,'Drug Portfolio Master'!$A:$Y,5,FALSE)=0,"n/a",VLOOKUP(F121,'Drug Portfolio Master'!$A:$Y,5,FALSE))</f>
        <v>30mg/mL</v>
      </c>
      <c r="D121" s="216" t="str">
        <f>VLOOKUP(F121,'Drug Portfolio Master'!$A:$Y,6,FALSE)</f>
        <v>1mL</v>
      </c>
      <c r="E121" s="216" t="str">
        <f>VLOOKUP(F121,'Drug Portfolio Master'!$A:$Y,3,FALSE)</f>
        <v>0409-3795-01</v>
      </c>
      <c r="F121" s="208">
        <v>1008010</v>
      </c>
      <c r="G121" s="217">
        <f>VLOOKUP(F121,'Price Sheet'!$A:$C,3,FALSE)</f>
        <v>5.36</v>
      </c>
      <c r="H121" s="209"/>
      <c r="I121" s="112">
        <f t="shared" si="4"/>
        <v>5.36</v>
      </c>
      <c r="J121" s="112">
        <f t="shared" si="5"/>
        <v>0</v>
      </c>
      <c r="K121" s="98" t="str">
        <f>IFERROR(INDEX('Terms and Lists'!$M$1:$M$15,MATCH(F121,'Terms and Lists'!$K$1:$K$14,0)),"")</f>
        <v/>
      </c>
      <c r="L121" s="45" t="str">
        <f>VLOOKUP(F121,'Drug Portfolio Master'!$A:$Y,2,FALSE)</f>
        <v>ACTIVE</v>
      </c>
    </row>
    <row r="122" spans="1:12" s="12" customFormat="1" ht="15" hidden="1" customHeight="1" x14ac:dyDescent="0.3">
      <c r="A122" s="213">
        <f>INDEX('Cart Formulary Calculator'!$A$12:$A$482,MATCH(F122,'Cart Formulary Calculator'!$F$12:$F$482,0))</f>
        <v>0</v>
      </c>
      <c r="B122" s="214" t="str">
        <f>VLOOKUP(F122,'Drug Portfolio Master'!$A:$Y,4,FALSE)</f>
        <v>KETOROLAC TROMETHAMINE INJ., USP 60mg/2mL (30mg/mL) 2mL VIAL</v>
      </c>
      <c r="C122" s="215" t="str">
        <f>IF(VLOOKUP(F122,'Drug Portfolio Master'!$A:$Y,5,FALSE)=0,"n/a",VLOOKUP(F122,'Drug Portfolio Master'!$A:$Y,5,FALSE))</f>
        <v>60mg/2mL</v>
      </c>
      <c r="D122" s="216" t="str">
        <f>VLOOKUP(F122,'Drug Portfolio Master'!$A:$Y,6,FALSE)</f>
        <v>2mL</v>
      </c>
      <c r="E122" s="216" t="str">
        <f>VLOOKUP(F122,'Drug Portfolio Master'!$A:$Y,3,FALSE)</f>
        <v>0409-3796-01</v>
      </c>
      <c r="F122" s="208">
        <v>1008040</v>
      </c>
      <c r="G122" s="217">
        <f>VLOOKUP(F122,'Price Sheet'!$A:$C,3,FALSE)</f>
        <v>5.77</v>
      </c>
      <c r="H122" s="209"/>
      <c r="I122" s="112">
        <f t="shared" si="4"/>
        <v>5.77</v>
      </c>
      <c r="J122" s="112">
        <f t="shared" si="5"/>
        <v>0</v>
      </c>
      <c r="K122" s="98" t="str">
        <f>IFERROR(INDEX('Terms and Lists'!$M$1:$M$15,MATCH(F122,'Terms and Lists'!$K$1:$K$14,0)),"")</f>
        <v/>
      </c>
      <c r="L122" s="45" t="str">
        <f>VLOOKUP(F122,'Drug Portfolio Master'!$A:$Y,2,FALSE)</f>
        <v>ACTIVE</v>
      </c>
    </row>
    <row r="123" spans="1:12" s="12" customFormat="1" ht="15" hidden="1" customHeight="1" x14ac:dyDescent="0.3">
      <c r="A123" s="213">
        <f>INDEX('Cart Formulary Calculator'!$A$12:$A$482,MATCH(F123,'Cart Formulary Calculator'!$F$12:$F$482,0))</f>
        <v>0</v>
      </c>
      <c r="B123" s="214" t="str">
        <f>VLOOKUP(F123,'Drug Portfolio Master'!$A:$Y,4,FALSE)</f>
        <v>LABETALOL HCl INJECTION, USP 100mg/20mL (5mg/mL) 20mL VIAL BOXED</v>
      </c>
      <c r="C123" s="215" t="str">
        <f>IF(VLOOKUP(F123,'Drug Portfolio Master'!$A:$Y,5,FALSE)=0,"n/a",VLOOKUP(F123,'Drug Portfolio Master'!$A:$Y,5,FALSE))</f>
        <v>5mg/mL</v>
      </c>
      <c r="D123" s="216" t="str">
        <f>VLOOKUP(F123,'Drug Portfolio Master'!$A:$Y,6,FALSE)</f>
        <v>20mL</v>
      </c>
      <c r="E123" s="216" t="str">
        <f>VLOOKUP(F123,'Drug Portfolio Master'!$A:$Y,3,FALSE)</f>
        <v>0143-9622-01</v>
      </c>
      <c r="F123" s="208">
        <v>1018070</v>
      </c>
      <c r="G123" s="217">
        <f>VLOOKUP(F123,'Price Sheet'!$A:$C,3,FALSE)</f>
        <v>18.649999999999999</v>
      </c>
      <c r="H123" s="209"/>
      <c r="I123" s="112">
        <f t="shared" si="4"/>
        <v>18.649999999999999</v>
      </c>
      <c r="J123" s="112">
        <f t="shared" si="5"/>
        <v>0</v>
      </c>
      <c r="K123" s="98" t="str">
        <f>IFERROR(INDEX('Terms and Lists'!$M$1:$M$15,MATCH(F123,'Terms and Lists'!$K$1:$K$14,0)),"")</f>
        <v/>
      </c>
      <c r="L123" s="45" t="str">
        <f>VLOOKUP(F123,'Drug Portfolio Master'!$A:$Y,2,FALSE)</f>
        <v>ACTIVE</v>
      </c>
    </row>
    <row r="124" spans="1:12" s="12" customFormat="1" ht="15" hidden="1" customHeight="1" x14ac:dyDescent="0.3">
      <c r="A124" s="213">
        <f>INDEX('Cart Formulary Calculator'!$A$12:$A$482,MATCH(F124,'Cart Formulary Calculator'!$F$12:$F$482,0))</f>
        <v>0</v>
      </c>
      <c r="B124" s="214" t="str">
        <f>VLOOKUP(F124,'Drug Portfolio Master'!$A:$Y,4,FALSE)</f>
        <v>LABETALOL HYDROCHLORIDE INJECTION, USP 100mg/20mL (5mg/mL) VIAL</v>
      </c>
      <c r="C124" s="215" t="str">
        <f>IF(VLOOKUP(F124,'Drug Portfolio Master'!$A:$Y,5,FALSE)=0,"n/a",VLOOKUP(F124,'Drug Portfolio Master'!$A:$Y,5,FALSE))</f>
        <v>100mg/20mL (5mg/mL)</v>
      </c>
      <c r="D124" s="216" t="str">
        <f>VLOOKUP(F124,'Drug Portfolio Master'!$A:$Y,6,FALSE)</f>
        <v>20mL</v>
      </c>
      <c r="E124" s="216" t="str">
        <f>VLOOKUP(F124,'Drug Portfolio Master'!$A:$Y,3,FALSE)</f>
        <v>0409-2267-20</v>
      </c>
      <c r="F124" s="208">
        <v>1000320</v>
      </c>
      <c r="G124" s="217">
        <f>VLOOKUP(F124,'Price Sheet'!$A:$C,3,FALSE)</f>
        <v>18.649999999999999</v>
      </c>
      <c r="H124" s="209"/>
      <c r="I124" s="112">
        <f t="shared" si="4"/>
        <v>18.649999999999999</v>
      </c>
      <c r="J124" s="112">
        <f t="shared" si="5"/>
        <v>0</v>
      </c>
      <c r="K124" s="98" t="str">
        <f>IFERROR(INDEX('Terms and Lists'!$M$1:$M$15,MATCH(F124,'Terms and Lists'!$K$1:$K$14,0)),"")</f>
        <v/>
      </c>
      <c r="L124" s="45" t="str">
        <f>VLOOKUP(F124,'Drug Portfolio Master'!$A:$Y,2,FALSE)</f>
        <v>ACTIVE</v>
      </c>
    </row>
    <row r="125" spans="1:12" s="12" customFormat="1" ht="15" hidden="1" customHeight="1" x14ac:dyDescent="0.3">
      <c r="A125" s="213">
        <f>INDEX('Cart Formulary Calculator'!$A$12:$A$482,MATCH(F125,'Cart Formulary Calculator'!$F$12:$F$482,0))</f>
        <v>0</v>
      </c>
      <c r="B125" s="214" t="str">
        <f>VLOOKUP(F125,'Drug Portfolio Master'!$A:$Y,4,FALSE)</f>
        <v>LACTATED RINGER'S AND 5% DEXTROSE INJECTION, USP 1000mL BAG</v>
      </c>
      <c r="C125" s="215" t="str">
        <f>IF(VLOOKUP(F125,'Drug Portfolio Master'!$A:$Y,5,FALSE)=0,"n/a",VLOOKUP(F125,'Drug Portfolio Master'!$A:$Y,5,FALSE))</f>
        <v>600mg/100mL</v>
      </c>
      <c r="D125" s="216" t="str">
        <f>VLOOKUP(F125,'Drug Portfolio Master'!$A:$Y,6,FALSE)</f>
        <v>1000mL</v>
      </c>
      <c r="E125" s="216" t="str">
        <f>VLOOKUP(F125,'Drug Portfolio Master'!$A:$Y,3,FALSE)</f>
        <v>0990-7929-09</v>
      </c>
      <c r="F125" s="208">
        <v>1014210</v>
      </c>
      <c r="G125" s="217">
        <f>VLOOKUP(F125,'Price Sheet'!$A:$C,3,FALSE)</f>
        <v>20</v>
      </c>
      <c r="H125" s="209"/>
      <c r="I125" s="112">
        <f t="shared" si="4"/>
        <v>20</v>
      </c>
      <c r="J125" s="112">
        <f t="shared" si="5"/>
        <v>0</v>
      </c>
      <c r="K125" s="98" t="str">
        <f>IFERROR(INDEX('Terms and Lists'!$M$1:$M$15,MATCH(F125,'Terms and Lists'!$K$1:$K$14,0)),"")</f>
        <v/>
      </c>
      <c r="L125" s="45" t="str">
        <f>VLOOKUP(F125,'Drug Portfolio Master'!$A:$Y,2,FALSE)</f>
        <v>ACTIVE</v>
      </c>
    </row>
    <row r="126" spans="1:12" s="12" customFormat="1" ht="15" hidden="1" customHeight="1" x14ac:dyDescent="0.3">
      <c r="A126" s="213">
        <f>INDEX('Cart Formulary Calculator'!$A$12:$A$482,MATCH(F126,'Cart Formulary Calculator'!$F$12:$F$482,0))</f>
        <v>0</v>
      </c>
      <c r="B126" s="214" t="str">
        <f>VLOOKUP(F126,'Drug Portfolio Master'!$A:$Y,4,FALSE)</f>
        <v>LACTATED RINGER'S INJECTION, USP 1000mL BAG</v>
      </c>
      <c r="C126" s="215" t="str">
        <f>IF(VLOOKUP(F126,'Drug Portfolio Master'!$A:$Y,5,FALSE)=0,"n/a",VLOOKUP(F126,'Drug Portfolio Master'!$A:$Y,5,FALSE))</f>
        <v>n/a</v>
      </c>
      <c r="D126" s="216" t="str">
        <f>VLOOKUP(F126,'Drug Portfolio Master'!$A:$Y,6,FALSE)</f>
        <v>1000mL</v>
      </c>
      <c r="E126" s="216" t="str">
        <f>VLOOKUP(F126,'Drug Portfolio Master'!$A:$Y,3,FALSE)</f>
        <v>0990-7953-09</v>
      </c>
      <c r="F126" s="208">
        <v>1013810</v>
      </c>
      <c r="G126" s="217">
        <f>VLOOKUP(F126,'Price Sheet'!$A:$C,3,FALSE)</f>
        <v>20</v>
      </c>
      <c r="H126" s="209"/>
      <c r="I126" s="112">
        <f t="shared" ref="I126:I157" si="6">H126+G126</f>
        <v>20</v>
      </c>
      <c r="J126" s="112">
        <f t="shared" ref="J126:J157" si="7">IFERROR(I126*A126,"")</f>
        <v>0</v>
      </c>
      <c r="K126" s="98" t="str">
        <f>IFERROR(INDEX('Terms and Lists'!$M$1:$M$15,MATCH(F126,'Terms and Lists'!$K$1:$K$14,0)),"")</f>
        <v/>
      </c>
      <c r="L126" s="45" t="str">
        <f>VLOOKUP(F126,'Drug Portfolio Master'!$A:$Y,2,FALSE)</f>
        <v>ACTIVE</v>
      </c>
    </row>
    <row r="127" spans="1:12" s="12" customFormat="1" ht="15" hidden="1" customHeight="1" x14ac:dyDescent="0.3">
      <c r="A127" s="213">
        <f>INDEX('Cart Formulary Calculator'!$A$12:$A$482,MATCH(F127,'Cart Formulary Calculator'!$F$12:$F$482,0))</f>
        <v>0</v>
      </c>
      <c r="B127" s="214" t="str">
        <f>VLOOKUP(F127,'Drug Portfolio Master'!$A:$Y,4,FALSE)</f>
        <v>LIDOCAINE HCI 1% AND EPINEPHRINE 1:100,000 INJECTION USP 30mL VIAL</v>
      </c>
      <c r="C127" s="215">
        <f>IF(VLOOKUP(F127,'Drug Portfolio Master'!$A:$Y,5,FALSE)=0,"n/a",VLOOKUP(F127,'Drug Portfolio Master'!$A:$Y,5,FALSE))</f>
        <v>0.01</v>
      </c>
      <c r="D127" s="216" t="str">
        <f>VLOOKUP(F127,'Drug Portfolio Master'!$A:$Y,6,FALSE)</f>
        <v>30mL</v>
      </c>
      <c r="E127" s="216" t="str">
        <f>VLOOKUP(F127,'Drug Portfolio Master'!$A:$Y,3,FALSE)</f>
        <v>0409-3178-02</v>
      </c>
      <c r="F127" s="208">
        <v>1011930</v>
      </c>
      <c r="G127" s="217">
        <f>VLOOKUP(F127,'Price Sheet'!$A:$C,3,FALSE)</f>
        <v>16.16</v>
      </c>
      <c r="H127" s="209"/>
      <c r="I127" s="112">
        <f t="shared" si="6"/>
        <v>16.16</v>
      </c>
      <c r="J127" s="112">
        <f t="shared" si="7"/>
        <v>0</v>
      </c>
      <c r="K127" s="98" t="str">
        <f>IFERROR(INDEX('Terms and Lists'!$M$1:$M$15,MATCH(F127,'Terms and Lists'!$K$1:$K$14,0)),"")</f>
        <v/>
      </c>
      <c r="L127" s="45" t="str">
        <f>VLOOKUP(F127,'Drug Portfolio Master'!$A:$Y,2,FALSE)</f>
        <v>ACTIVE</v>
      </c>
    </row>
    <row r="128" spans="1:12" s="12" customFormat="1" ht="18.75" x14ac:dyDescent="0.3">
      <c r="A128" s="213">
        <f>INDEX('Cart Formulary Calculator'!$A$12:$A$482,MATCH(F128,'Cart Formulary Calculator'!$F$12:$F$482,0))</f>
        <v>0</v>
      </c>
      <c r="B128" s="214" t="str">
        <f>VLOOKUP(F128,'Drug Portfolio Master'!$A:$Y,4,FALSE)</f>
        <v>LIDOCAINE HCI 1% AND EPINEPHRINE 1:100,000 INJECTION USP 50mL VIAL</v>
      </c>
      <c r="C128" s="215">
        <f>IF(VLOOKUP(F128,'Drug Portfolio Master'!$A:$Y,5,FALSE)=0,"n/a",VLOOKUP(F128,'Drug Portfolio Master'!$A:$Y,5,FALSE))</f>
        <v>0.01</v>
      </c>
      <c r="D128" s="216" t="str">
        <f>VLOOKUP(F128,'Drug Portfolio Master'!$A:$Y,6,FALSE)</f>
        <v>50mL</v>
      </c>
      <c r="E128" s="216" t="str">
        <f>VLOOKUP(F128,'Drug Portfolio Master'!$A:$Y,3,FALSE)</f>
        <v>0409-3178-03</v>
      </c>
      <c r="F128" s="208">
        <v>1011860</v>
      </c>
      <c r="G128" s="217">
        <f>VLOOKUP(F128,'Price Sheet'!$A:$C,3,FALSE)</f>
        <v>10.99</v>
      </c>
      <c r="H128" s="209"/>
      <c r="I128" s="112">
        <f t="shared" si="6"/>
        <v>10.99</v>
      </c>
      <c r="J128" s="112">
        <f t="shared" si="7"/>
        <v>0</v>
      </c>
      <c r="K128" s="98" t="str">
        <f>IFERROR(INDEX('Terms and Lists'!$M$1:$M$15,MATCH(F128,'Terms and Lists'!$K$1:$K$14,0)),"")</f>
        <v/>
      </c>
      <c r="L128" s="45" t="str">
        <f>VLOOKUP(F128,'Drug Portfolio Master'!$A:$Y,2,FALSE)</f>
        <v>ACTIVE</v>
      </c>
    </row>
    <row r="129" spans="1:12" s="12" customFormat="1" ht="18.75" x14ac:dyDescent="0.3">
      <c r="A129" s="213">
        <f>INDEX('Cart Formulary Calculator'!$A$12:$A$482,MATCH(F129,'Cart Formulary Calculator'!$F$12:$F$482,0))</f>
        <v>0</v>
      </c>
      <c r="B129" s="214" t="str">
        <f>VLOOKUP(F129,'Drug Portfolio Master'!$A:$Y,4,FALSE)</f>
        <v>LIDOCAINE HCI 1% AND EPINEPHRINE 1:100,000 INJECTION, USP 20mL VIAL</v>
      </c>
      <c r="C129" s="215" t="str">
        <f>IF(VLOOKUP(F129,'Drug Portfolio Master'!$A:$Y,5,FALSE)=0,"n/a",VLOOKUP(F129,'Drug Portfolio Master'!$A:$Y,5,FALSE))</f>
        <v>1% and 1:100,000</v>
      </c>
      <c r="D129" s="216" t="str">
        <f>VLOOKUP(F129,'Drug Portfolio Master'!$A:$Y,6,FALSE)</f>
        <v>20mL</v>
      </c>
      <c r="E129" s="216" t="str">
        <f>VLOOKUP(F129,'Drug Portfolio Master'!$A:$Y,3,FALSE)</f>
        <v>0409-3178-01</v>
      </c>
      <c r="F129" s="208">
        <v>1000360</v>
      </c>
      <c r="G129" s="217">
        <f>VLOOKUP(F129,'Price Sheet'!$A:$C,3,FALSE)</f>
        <v>10.45</v>
      </c>
      <c r="H129" s="209"/>
      <c r="I129" s="112">
        <f t="shared" si="6"/>
        <v>10.45</v>
      </c>
      <c r="J129" s="112">
        <f t="shared" si="7"/>
        <v>0</v>
      </c>
      <c r="K129" s="98" t="str">
        <f>IFERROR(INDEX('Terms and Lists'!$M$1:$M$15,MATCH(F129,'Terms and Lists'!$K$1:$K$14,0)),"")</f>
        <v/>
      </c>
      <c r="L129" s="45" t="str">
        <f>VLOOKUP(F129,'Drug Portfolio Master'!$A:$Y,2,FALSE)</f>
        <v>ACTIVE</v>
      </c>
    </row>
    <row r="130" spans="1:12" s="12" customFormat="1" ht="18.75" x14ac:dyDescent="0.3">
      <c r="A130" s="213">
        <f>INDEX('Cart Formulary Calculator'!$A$12:$A$482,MATCH(F130,'Cart Formulary Calculator'!$F$12:$F$482,0))</f>
        <v>0</v>
      </c>
      <c r="B130" s="214" t="str">
        <f>VLOOKUP(F130,'Drug Portfolio Master'!$A:$Y,4,FALSE)</f>
        <v>LIDOCAINE HCI AND 5% DEXTROSE INJECTION USP 2g (4mg/mL) 500mL BAG</v>
      </c>
      <c r="C130" s="215" t="str">
        <f>IF(VLOOKUP(F130,'Drug Portfolio Master'!$A:$Y,5,FALSE)=0,"n/a",VLOOKUP(F130,'Drug Portfolio Master'!$A:$Y,5,FALSE))</f>
        <v>2g (4mg/mL)</v>
      </c>
      <c r="D130" s="216" t="str">
        <f>VLOOKUP(F130,'Drug Portfolio Master'!$A:$Y,6,FALSE)</f>
        <v>500mL</v>
      </c>
      <c r="E130" s="216" t="str">
        <f>VLOOKUP(F130,'Drug Portfolio Master'!$A:$Y,3,FALSE)</f>
        <v>0338-0409-03</v>
      </c>
      <c r="F130" s="208">
        <v>1008590</v>
      </c>
      <c r="G130" s="217">
        <f>VLOOKUP(F130,'Price Sheet'!$A:$C,3,FALSE)</f>
        <v>24.72</v>
      </c>
      <c r="H130" s="209"/>
      <c r="I130" s="112">
        <f t="shared" si="6"/>
        <v>24.72</v>
      </c>
      <c r="J130" s="112">
        <f t="shared" si="7"/>
        <v>0</v>
      </c>
      <c r="K130" s="98" t="str">
        <f>IFERROR(INDEX('Terms and Lists'!$M$1:$M$15,MATCH(F130,'Terms and Lists'!$K$1:$K$14,0)),"")</f>
        <v/>
      </c>
      <c r="L130" s="45" t="str">
        <f>VLOOKUP(F130,'Drug Portfolio Master'!$A:$Y,2,FALSE)</f>
        <v>ACTIVE</v>
      </c>
    </row>
    <row r="131" spans="1:12" s="12" customFormat="1" ht="18.75" x14ac:dyDescent="0.3">
      <c r="A131" s="213">
        <f>INDEX('Cart Formulary Calculator'!$A$12:$A$482,MATCH(F131,'Cart Formulary Calculator'!$F$12:$F$482,0))</f>
        <v>0</v>
      </c>
      <c r="B131" s="214" t="str">
        <f>VLOOKUP(F131,'Drug Portfolio Master'!$A:$Y,4,FALSE)</f>
        <v>LIDOCAINE HCI AND 5% DEXTROSE INJECTION USP, 2g (8mg/mL) 250mL BAG</v>
      </c>
      <c r="C131" s="215" t="str">
        <f>IF(VLOOKUP(F131,'Drug Portfolio Master'!$A:$Y,5,FALSE)=0,"n/a",VLOOKUP(F131,'Drug Portfolio Master'!$A:$Y,5,FALSE))</f>
        <v>0.8mg/mL</v>
      </c>
      <c r="D131" s="216" t="str">
        <f>VLOOKUP(F131,'Drug Portfolio Master'!$A:$Y,6,FALSE)</f>
        <v>250mL</v>
      </c>
      <c r="E131" s="216" t="str">
        <f>VLOOKUP(F131,'Drug Portfolio Master'!$A:$Y,3,FALSE)</f>
        <v>0264-9598-20</v>
      </c>
      <c r="F131" s="208">
        <v>1016370</v>
      </c>
      <c r="G131" s="217">
        <f>VLOOKUP(F131,'Price Sheet'!$A:$C,3,FALSE)</f>
        <v>39.950000000000003</v>
      </c>
      <c r="H131" s="209"/>
      <c r="I131" s="112">
        <f t="shared" si="6"/>
        <v>39.950000000000003</v>
      </c>
      <c r="J131" s="112">
        <f t="shared" si="7"/>
        <v>0</v>
      </c>
      <c r="K131" s="98" t="str">
        <f>IFERROR(INDEX('Terms and Lists'!$M$1:$M$15,MATCH(F131,'Terms and Lists'!$K$1:$K$14,0)),"")</f>
        <v/>
      </c>
      <c r="L131" s="45" t="str">
        <f>VLOOKUP(F131,'Drug Portfolio Master'!$A:$Y,2,FALSE)</f>
        <v>ACTIVE</v>
      </c>
    </row>
    <row r="132" spans="1:12" s="12" customFormat="1" ht="18.75" x14ac:dyDescent="0.3">
      <c r="A132" s="213">
        <f>INDEX('Cart Formulary Calculator'!$A$12:$A$482,MATCH(F132,'Cart Formulary Calculator'!$F$12:$F$482,0))</f>
        <v>0</v>
      </c>
      <c r="B132" s="214" t="str">
        <f>VLOOKUP(F132,'Drug Portfolio Master'!$A:$Y,4,FALSE)</f>
        <v>LIDOCAINE HCI INJ., USP, 2% 100 mg per 5 mL 100 mg LUER-JET™ SYR</v>
      </c>
      <c r="C132" s="215" t="str">
        <f>IF(VLOOKUP(F132,'Drug Portfolio Master'!$A:$Y,5,FALSE)=0,"n/a",VLOOKUP(F132,'Drug Portfolio Master'!$A:$Y,5,FALSE))</f>
        <v>20 mg/1 mL</v>
      </c>
      <c r="D132" s="216" t="str">
        <f>VLOOKUP(F132,'Drug Portfolio Master'!$A:$Y,6,FALSE)</f>
        <v>5 mL</v>
      </c>
      <c r="E132" s="216" t="str">
        <f>VLOOKUP(F132,'Drug Portfolio Master'!$A:$Y,3,FALSE)</f>
        <v>76329-3390-1</v>
      </c>
      <c r="F132" s="208">
        <v>1012400</v>
      </c>
      <c r="G132" s="217">
        <f>VLOOKUP(F132,'Price Sheet'!$A:$C,3,FALSE)</f>
        <v>24.48</v>
      </c>
      <c r="H132" s="209"/>
      <c r="I132" s="112">
        <f t="shared" si="6"/>
        <v>24.48</v>
      </c>
      <c r="J132" s="112">
        <f t="shared" si="7"/>
        <v>0</v>
      </c>
      <c r="K132" s="98" t="str">
        <f>IFERROR(INDEX('Terms and Lists'!$M$1:$M$15,MATCH(F132,'Terms and Lists'!$K$1:$K$14,0)),"")</f>
        <v/>
      </c>
      <c r="L132" s="45" t="str">
        <f>VLOOKUP(F132,'Drug Portfolio Master'!$A:$Y,2,FALSE)</f>
        <v>ACTIVE</v>
      </c>
    </row>
    <row r="133" spans="1:12" s="12" customFormat="1" ht="18.75" x14ac:dyDescent="0.3">
      <c r="A133" s="213">
        <f>INDEX('Cart Formulary Calculator'!$A$12:$A$482,MATCH(F133,'Cart Formulary Calculator'!$F$12:$F$482,0))</f>
        <v>0</v>
      </c>
      <c r="B133" s="214" t="str">
        <f>VLOOKUP(F133,'Drug Portfolio Master'!$A:$Y,4,FALSE)</f>
        <v>LIDOCAINE HCI INJECTION USP 2% 100mg/5mL (20mg/mL) 5mL VIAL</v>
      </c>
      <c r="C133" s="215" t="str">
        <f>IF(VLOOKUP(F133,'Drug Portfolio Master'!$A:$Y,5,FALSE)=0,"n/a",VLOOKUP(F133,'Drug Portfolio Master'!$A:$Y,5,FALSE))</f>
        <v>20mg/mL</v>
      </c>
      <c r="D133" s="216" t="str">
        <f>VLOOKUP(F133,'Drug Portfolio Master'!$A:$Y,6,FALSE)</f>
        <v>5mL</v>
      </c>
      <c r="E133" s="216" t="str">
        <f>VLOOKUP(F133,'Drug Portfolio Master'!$A:$Y,3,FALSE)</f>
        <v>55150-165-05</v>
      </c>
      <c r="F133" s="208">
        <v>1016170</v>
      </c>
      <c r="G133" s="217">
        <f>VLOOKUP(F133,'Price Sheet'!$A:$C,3,FALSE)</f>
        <v>11.65</v>
      </c>
      <c r="H133" s="209"/>
      <c r="I133" s="112">
        <f t="shared" si="6"/>
        <v>11.65</v>
      </c>
      <c r="J133" s="112">
        <f t="shared" si="7"/>
        <v>0</v>
      </c>
      <c r="K133" s="98" t="str">
        <f>IFERROR(INDEX('Terms and Lists'!$M$1:$M$15,MATCH(F133,'Terms and Lists'!$K$1:$K$14,0)),"")</f>
        <v/>
      </c>
      <c r="L133" s="45" t="str">
        <f>VLOOKUP(F133,'Drug Portfolio Master'!$A:$Y,2,FALSE)</f>
        <v>ACTIVE</v>
      </c>
    </row>
    <row r="134" spans="1:12" s="12" customFormat="1" ht="18.75" x14ac:dyDescent="0.3">
      <c r="A134" s="213">
        <f>INDEX('Cart Formulary Calculator'!$A$12:$A$482,MATCH(F134,'Cart Formulary Calculator'!$F$12:$F$482,0))</f>
        <v>0</v>
      </c>
      <c r="B134" s="214" t="str">
        <f>VLOOKUP(F134,'Drug Portfolio Master'!$A:$Y,4,FALSE)</f>
        <v>LIDOCAINE HCI INJECTION, USP 1% 50mg/5mL SYR</v>
      </c>
      <c r="C134" s="215" t="str">
        <f>IF(VLOOKUP(F134,'Drug Portfolio Master'!$A:$Y,5,FALSE)=0,"n/a",VLOOKUP(F134,'Drug Portfolio Master'!$A:$Y,5,FALSE))</f>
        <v>50mg/5mL</v>
      </c>
      <c r="D134" s="216" t="str">
        <f>VLOOKUP(F134,'Drug Portfolio Master'!$A:$Y,6,FALSE)</f>
        <v>5mL</v>
      </c>
      <c r="E134" s="216" t="str">
        <f>VLOOKUP(F134,'Drug Portfolio Master'!$A:$Y,3,FALSE)</f>
        <v>0409-4904-34</v>
      </c>
      <c r="F134" s="208">
        <v>1000340</v>
      </c>
      <c r="G134" s="217">
        <f>VLOOKUP(F134,'Price Sheet'!$A:$C,3,FALSE)</f>
        <v>34.31</v>
      </c>
      <c r="H134" s="209"/>
      <c r="I134" s="112">
        <f t="shared" si="6"/>
        <v>34.31</v>
      </c>
      <c r="J134" s="112">
        <f t="shared" si="7"/>
        <v>0</v>
      </c>
      <c r="K134" s="98" t="str">
        <f>IFERROR(INDEX('Terms and Lists'!$M$1:$M$15,MATCH(F134,'Terms and Lists'!$K$1:$K$14,0)),"")</f>
        <v/>
      </c>
      <c r="L134" s="45" t="str">
        <f>VLOOKUP(F134,'Drug Portfolio Master'!$A:$Y,2,FALSE)</f>
        <v>ACTIVE</v>
      </c>
    </row>
    <row r="135" spans="1:12" s="12" customFormat="1" ht="18.75" x14ac:dyDescent="0.3">
      <c r="A135" s="213">
        <f>INDEX('Cart Formulary Calculator'!$A$12:$A$482,MATCH(F135,'Cart Formulary Calculator'!$F$12:$F$482,0))</f>
        <v>0</v>
      </c>
      <c r="B135" s="214" t="str">
        <f>VLOOKUP(F135,'Drug Portfolio Master'!$A:$Y,4,FALSE)</f>
        <v>LIDOCAINE HCI INJECTION, USP 2% (100 mg/5 mL) (20 mg/mL) 5mL VIAL</v>
      </c>
      <c r="C135" s="215" t="str">
        <f>IF(VLOOKUP(F135,'Drug Portfolio Master'!$A:$Y,5,FALSE)=0,"n/a",VLOOKUP(F135,'Drug Portfolio Master'!$A:$Y,5,FALSE))</f>
        <v>20 mg/mL</v>
      </c>
      <c r="D135" s="216" t="str">
        <f>VLOOKUP(F135,'Drug Portfolio Master'!$A:$Y,6,FALSE)</f>
        <v>5 mL</v>
      </c>
      <c r="E135" s="216" t="str">
        <f>VLOOKUP(F135,'Drug Portfolio Master'!$A:$Y,3,FALSE)</f>
        <v>0143-9594-25</v>
      </c>
      <c r="F135" s="208">
        <v>1012350</v>
      </c>
      <c r="G135" s="217">
        <f>VLOOKUP(F135,'Price Sheet'!$A:$C,3,FALSE)</f>
        <v>10.99</v>
      </c>
      <c r="H135" s="209"/>
      <c r="I135" s="112">
        <f t="shared" si="6"/>
        <v>10.99</v>
      </c>
      <c r="J135" s="112">
        <f t="shared" si="7"/>
        <v>0</v>
      </c>
      <c r="K135" s="98" t="str">
        <f>IFERROR(INDEX('Terms and Lists'!$M$1:$M$15,MATCH(F135,'Terms and Lists'!$K$1:$K$14,0)),"")</f>
        <v/>
      </c>
      <c r="L135" s="45" t="str">
        <f>VLOOKUP(F135,'Drug Portfolio Master'!$A:$Y,2,FALSE)</f>
        <v>ACTIVE</v>
      </c>
    </row>
    <row r="136" spans="1:12" s="12" customFormat="1" ht="18.75" x14ac:dyDescent="0.3">
      <c r="A136" s="213">
        <f>INDEX('Cart Formulary Calculator'!$A$12:$A$482,MATCH(F136,'Cart Formulary Calculator'!$F$12:$F$482,0))</f>
        <v>0</v>
      </c>
      <c r="B136" s="214" t="str">
        <f>VLOOKUP(F136,'Drug Portfolio Master'!$A:$Y,4,FALSE)</f>
        <v>LIDOCAINE HCI INJECTION, USP 2% (100mg/5mL) (20mg/mL) 5mL VIAL</v>
      </c>
      <c r="C136" s="215" t="str">
        <f>IF(VLOOKUP(F136,'Drug Portfolio Master'!$A:$Y,5,FALSE)=0,"n/a",VLOOKUP(F136,'Drug Portfolio Master'!$A:$Y,5,FALSE))</f>
        <v>20mg/mL</v>
      </c>
      <c r="D136" s="216" t="str">
        <f>VLOOKUP(F136,'Drug Portfolio Master'!$A:$Y,6,FALSE)</f>
        <v>5mL</v>
      </c>
      <c r="E136" s="216" t="str">
        <f>VLOOKUP(F136,'Drug Portfolio Master'!$A:$Y,3,FALSE)</f>
        <v>63323-208-05</v>
      </c>
      <c r="F136" s="208">
        <v>1012010</v>
      </c>
      <c r="G136" s="217">
        <f>VLOOKUP(F136,'Price Sheet'!$A:$C,3,FALSE)</f>
        <v>10.99</v>
      </c>
      <c r="H136" s="209"/>
      <c r="I136" s="112">
        <f t="shared" si="6"/>
        <v>10.99</v>
      </c>
      <c r="J136" s="112">
        <f t="shared" si="7"/>
        <v>0</v>
      </c>
      <c r="K136" s="98" t="str">
        <f>IFERROR(INDEX('Terms and Lists'!$M$1:$M$15,MATCH(F136,'Terms and Lists'!$K$1:$K$14,0)),"")</f>
        <v/>
      </c>
      <c r="L136" s="45" t="str">
        <f>VLOOKUP(F136,'Drug Portfolio Master'!$A:$Y,2,FALSE)</f>
        <v>ACTIVE</v>
      </c>
    </row>
    <row r="137" spans="1:12" s="12" customFormat="1" ht="18.75" x14ac:dyDescent="0.3">
      <c r="A137" s="213">
        <f>INDEX('Cart Formulary Calculator'!$A$12:$A$482,MATCH(F137,'Cart Formulary Calculator'!$F$12:$F$482,0))</f>
        <v>0</v>
      </c>
      <c r="B137" s="214" t="str">
        <f>VLOOKUP(F137,'Drug Portfolio Master'!$A:$Y,4,FALSE)</f>
        <v>LIDOCAINE HCI JELLY, USP, 2%, 100mg URO-JET</v>
      </c>
      <c r="C137" s="215" t="str">
        <f>IF(VLOOKUP(F137,'Drug Portfolio Master'!$A:$Y,5,FALSE)=0,"n/a",VLOOKUP(F137,'Drug Portfolio Master'!$A:$Y,5,FALSE))</f>
        <v>2% PER 5mL</v>
      </c>
      <c r="D137" s="216" t="str">
        <f>VLOOKUP(F137,'Drug Portfolio Master'!$A:$Y,6,FALSE)</f>
        <v>5mL</v>
      </c>
      <c r="E137" s="216" t="str">
        <f>VLOOKUP(F137,'Drug Portfolio Master'!$A:$Y,3,FALSE)</f>
        <v>76329-3012-5</v>
      </c>
      <c r="F137" s="208">
        <v>1012160</v>
      </c>
      <c r="G137" s="217">
        <f>VLOOKUP(F137,'Price Sheet'!$A:$C,3,FALSE)</f>
        <v>30.76</v>
      </c>
      <c r="H137" s="209"/>
      <c r="I137" s="112">
        <f t="shared" si="6"/>
        <v>30.76</v>
      </c>
      <c r="J137" s="112">
        <f t="shared" si="7"/>
        <v>0</v>
      </c>
      <c r="K137" s="98" t="str">
        <f>IFERROR(INDEX('Terms and Lists'!$M$1:$M$15,MATCH(F137,'Terms and Lists'!$K$1:$K$14,0)),"")</f>
        <v/>
      </c>
      <c r="L137" s="45" t="str">
        <f>VLOOKUP(F137,'Drug Portfolio Master'!$A:$Y,2,FALSE)</f>
        <v>ACTIVE</v>
      </c>
    </row>
    <row r="138" spans="1:12" s="12" customFormat="1" ht="18.75" x14ac:dyDescent="0.3">
      <c r="A138" s="213">
        <f>INDEX('Cart Formulary Calculator'!$A$12:$A$482,MATCH(F138,'Cart Formulary Calculator'!$F$12:$F$482,0))</f>
        <v>0</v>
      </c>
      <c r="B138" s="214" t="str">
        <f>VLOOKUP(F138,'Drug Portfolio Master'!$A:$Y,4,FALSE)</f>
        <v>LIDOCAINE HCl 2% AND EPINEPHRINE 1:100,000 INJECTION, USP 30mL VIAL</v>
      </c>
      <c r="C138" s="215" t="str">
        <f>IF(VLOOKUP(F138,'Drug Portfolio Master'!$A:$Y,5,FALSE)=0,"n/a",VLOOKUP(F138,'Drug Portfolio Master'!$A:$Y,5,FALSE))</f>
        <v>2% &amp;1:100,000</v>
      </c>
      <c r="D138" s="216" t="str">
        <f>VLOOKUP(F138,'Drug Portfolio Master'!$A:$Y,6,FALSE)</f>
        <v>30mL</v>
      </c>
      <c r="E138" s="216" t="str">
        <f>VLOOKUP(F138,'Drug Portfolio Master'!$A:$Y,3,FALSE)</f>
        <v>0409-3182-02</v>
      </c>
      <c r="F138" s="208">
        <v>1013630</v>
      </c>
      <c r="G138" s="217">
        <f>VLOOKUP(F138,'Price Sheet'!$A:$C,3,FALSE)</f>
        <v>17.989999999999998</v>
      </c>
      <c r="H138" s="209"/>
      <c r="I138" s="112">
        <f t="shared" si="6"/>
        <v>17.989999999999998</v>
      </c>
      <c r="J138" s="112">
        <f t="shared" si="7"/>
        <v>0</v>
      </c>
      <c r="K138" s="98" t="str">
        <f>IFERROR(INDEX('Terms and Lists'!$M$1:$M$15,MATCH(F138,'Terms and Lists'!$K$1:$K$14,0)),"")</f>
        <v/>
      </c>
      <c r="L138" s="45" t="str">
        <f>VLOOKUP(F138,'Drug Portfolio Master'!$A:$Y,2,FALSE)</f>
        <v>ACTIVE</v>
      </c>
    </row>
    <row r="139" spans="1:12" s="12" customFormat="1" ht="18.75" x14ac:dyDescent="0.3">
      <c r="A139" s="213">
        <f>INDEX('Cart Formulary Calculator'!$A$12:$A$482,MATCH(F139,'Cart Formulary Calculator'!$F$12:$F$482,0))</f>
        <v>0</v>
      </c>
      <c r="B139" s="214" t="str">
        <f>VLOOKUP(F139,'Drug Portfolio Master'!$A:$Y,4,FALSE)</f>
        <v>LIDOCAINE HCl 2% AND EPINEPHRINE 1:100,000 INJECTION, USP 50mL VIAL</v>
      </c>
      <c r="C139" s="215" t="str">
        <f>IF(VLOOKUP(F139,'Drug Portfolio Master'!$A:$Y,5,FALSE)=0,"n/a",VLOOKUP(F139,'Drug Portfolio Master'!$A:$Y,5,FALSE))</f>
        <v>2% &amp;1:100,000</v>
      </c>
      <c r="D139" s="216" t="str">
        <f>VLOOKUP(F139,'Drug Portfolio Master'!$A:$Y,6,FALSE)</f>
        <v>50mL</v>
      </c>
      <c r="E139" s="216" t="str">
        <f>VLOOKUP(F139,'Drug Portfolio Master'!$A:$Y,3,FALSE)</f>
        <v>0409-3182-03</v>
      </c>
      <c r="F139" s="208">
        <v>1013640</v>
      </c>
      <c r="G139" s="217">
        <f>VLOOKUP(F139,'Price Sheet'!$A:$C,3,FALSE)</f>
        <v>18.989999999999998</v>
      </c>
      <c r="H139" s="209"/>
      <c r="I139" s="112">
        <f t="shared" si="6"/>
        <v>18.989999999999998</v>
      </c>
      <c r="J139" s="112">
        <f t="shared" si="7"/>
        <v>0</v>
      </c>
      <c r="K139" s="98" t="str">
        <f>IFERROR(INDEX('Terms and Lists'!$M$1:$M$15,MATCH(F139,'Terms and Lists'!$K$1:$K$14,0)),"")</f>
        <v/>
      </c>
      <c r="L139" s="45" t="str">
        <f>VLOOKUP(F139,'Drug Portfolio Master'!$A:$Y,2,FALSE)</f>
        <v>ACTIVE</v>
      </c>
    </row>
    <row r="140" spans="1:12" s="12" customFormat="1" ht="18.75" x14ac:dyDescent="0.3">
      <c r="A140" s="213">
        <f>INDEX('Cart Formulary Calculator'!$A$12:$A$482,MATCH(F140,'Cart Formulary Calculator'!$F$12:$F$482,0))</f>
        <v>0</v>
      </c>
      <c r="B140" s="214" t="str">
        <f>VLOOKUP(F140,'Drug Portfolio Master'!$A:$Y,4,FALSE)</f>
        <v>LIDOCAINE HCl INJECTION, USP 1% (50mg/5mL) (10mg/mL) 5 mL VIAL</v>
      </c>
      <c r="C140" s="215" t="str">
        <f>IF(VLOOKUP(F140,'Drug Portfolio Master'!$A:$Y,5,FALSE)=0,"n/a",VLOOKUP(F140,'Drug Portfolio Master'!$A:$Y,5,FALSE))</f>
        <v>10mg/mL</v>
      </c>
      <c r="D140" s="216" t="str">
        <f>VLOOKUP(F140,'Drug Portfolio Master'!$A:$Y,6,FALSE)</f>
        <v>5mL</v>
      </c>
      <c r="E140" s="216" t="str">
        <f>VLOOKUP(F140,'Drug Portfolio Master'!$A:$Y,3,FALSE)</f>
        <v>0143-9595-25</v>
      </c>
      <c r="F140" s="208">
        <v>1012580</v>
      </c>
      <c r="G140" s="217">
        <f>VLOOKUP(F140,'Price Sheet'!$A:$C,3,FALSE)</f>
        <v>5.99</v>
      </c>
      <c r="H140" s="209"/>
      <c r="I140" s="112">
        <f t="shared" si="6"/>
        <v>5.99</v>
      </c>
      <c r="J140" s="112">
        <f t="shared" si="7"/>
        <v>0</v>
      </c>
      <c r="K140" s="98" t="str">
        <f>IFERROR(INDEX('Terms and Lists'!$M$1:$M$15,MATCH(F140,'Terms and Lists'!$K$1:$K$14,0)),"")</f>
        <v/>
      </c>
      <c r="L140" s="45" t="str">
        <f>VLOOKUP(F140,'Drug Portfolio Master'!$A:$Y,2,FALSE)</f>
        <v>ACTIVE</v>
      </c>
    </row>
    <row r="141" spans="1:12" s="12" customFormat="1" ht="18.75" x14ac:dyDescent="0.3">
      <c r="A141" s="213">
        <f>INDEX('Cart Formulary Calculator'!$A$12:$A$482,MATCH(F141,'Cart Formulary Calculator'!$F$12:$F$482,0))</f>
        <v>0</v>
      </c>
      <c r="B141" s="214" t="str">
        <f>VLOOKUP(F141,'Drug Portfolio Master'!$A:$Y,4,FALSE)</f>
        <v>MAGNESIUM SULFATE IN WATER FOR INJECTION (0.325 mEq Mg"/mL) 40mg/mL 2g TOTAL 50mL BAG</v>
      </c>
      <c r="C141" s="215" t="str">
        <f>IF(VLOOKUP(F141,'Drug Portfolio Master'!$A:$Y,5,FALSE)=0,"n/a",VLOOKUP(F141,'Drug Portfolio Master'!$A:$Y,5,FALSE))</f>
        <v>40mg/mL</v>
      </c>
      <c r="D141" s="216" t="str">
        <f>VLOOKUP(F141,'Drug Portfolio Master'!$A:$Y,6,FALSE)</f>
        <v>50mL</v>
      </c>
      <c r="E141" s="216" t="str">
        <f>VLOOKUP(F141,'Drug Portfolio Master'!$A:$Y,3,FALSE)</f>
        <v>0409-6729-24</v>
      </c>
      <c r="F141" s="208">
        <v>1010230</v>
      </c>
      <c r="G141" s="217">
        <f>VLOOKUP(F141,'Price Sheet'!$A:$C,3,FALSE)</f>
        <v>38.5</v>
      </c>
      <c r="H141" s="209"/>
      <c r="I141" s="112">
        <f t="shared" si="6"/>
        <v>38.5</v>
      </c>
      <c r="J141" s="112">
        <f t="shared" si="7"/>
        <v>0</v>
      </c>
      <c r="K141" s="98" t="str">
        <f>IFERROR(INDEX('Terms and Lists'!$M$1:$M$15,MATCH(F141,'Terms and Lists'!$K$1:$K$14,0)),"")</f>
        <v/>
      </c>
      <c r="L141" s="45" t="str">
        <f>VLOOKUP(F141,'Drug Portfolio Master'!$A:$Y,2,FALSE)</f>
        <v>ACTIVE</v>
      </c>
    </row>
    <row r="142" spans="1:12" s="12" customFormat="1" ht="18.75" x14ac:dyDescent="0.3">
      <c r="A142" s="213">
        <f>INDEX('Cart Formulary Calculator'!$A$12:$A$482,MATCH(F142,'Cart Formulary Calculator'!$F$12:$F$482,0))</f>
        <v>0</v>
      </c>
      <c r="B142" s="214" t="str">
        <f>VLOOKUP(F142,'Drug Portfolio Master'!$A:$Y,4,FALSE)</f>
        <v>MAGNESIUM SULFATE INJECTION, USP 50% 1gram per 2mL (500mg per mL) 2mL VIAL</v>
      </c>
      <c r="C142" s="215" t="str">
        <f>IF(VLOOKUP(F142,'Drug Portfolio Master'!$A:$Y,5,FALSE)=0,"n/a",VLOOKUP(F142,'Drug Portfolio Master'!$A:$Y,5,FALSE))</f>
        <v>500mg/mL</v>
      </c>
      <c r="D142" s="216" t="str">
        <f>VLOOKUP(F142,'Drug Portfolio Master'!$A:$Y,6,FALSE)</f>
        <v>2mL</v>
      </c>
      <c r="E142" s="216" t="str">
        <f>VLOOKUP(F142,'Drug Portfolio Master'!$A:$Y,3,FALSE)</f>
        <v>63323-064-03</v>
      </c>
      <c r="F142" s="208">
        <v>1011950</v>
      </c>
      <c r="G142" s="217">
        <f>VLOOKUP(F142,'Price Sheet'!$A:$C,3,FALSE)</f>
        <v>6.72</v>
      </c>
      <c r="H142" s="209"/>
      <c r="I142" s="112">
        <f t="shared" si="6"/>
        <v>6.72</v>
      </c>
      <c r="J142" s="112">
        <f t="shared" si="7"/>
        <v>0</v>
      </c>
      <c r="K142" s="98" t="str">
        <f>IFERROR(INDEX('Terms and Lists'!$M$1:$M$15,MATCH(F142,'Terms and Lists'!$K$1:$K$14,0)),"")</f>
        <v/>
      </c>
      <c r="L142" s="45" t="str">
        <f>VLOOKUP(F142,'Drug Portfolio Master'!$A:$Y,2,FALSE)</f>
        <v>ACTIVE</v>
      </c>
    </row>
    <row r="143" spans="1:12" s="12" customFormat="1" ht="18.75" x14ac:dyDescent="0.3">
      <c r="A143" s="213">
        <f>INDEX('Cart Formulary Calculator'!$A$12:$A$482,MATCH(F143,'Cart Formulary Calculator'!$F$12:$F$482,0))</f>
        <v>0</v>
      </c>
      <c r="B143" s="214" t="str">
        <f>VLOOKUP(F143,'Drug Portfolio Master'!$A:$Y,4,FALSE)</f>
        <v>MAGNESIUM SULFATE INJECTION, USP 50% 5 grams per 10mL (500 mg per mL) 10mL VIAL</v>
      </c>
      <c r="C143" s="215" t="str">
        <f>IF(VLOOKUP(F143,'Drug Portfolio Master'!$A:$Y,5,FALSE)=0,"n/a",VLOOKUP(F143,'Drug Portfolio Master'!$A:$Y,5,FALSE))</f>
        <v>500 mg per mL</v>
      </c>
      <c r="D143" s="216" t="str">
        <f>VLOOKUP(F143,'Drug Portfolio Master'!$A:$Y,6,FALSE)</f>
        <v>10mL</v>
      </c>
      <c r="E143" s="216" t="str">
        <f>VLOOKUP(F143,'Drug Portfolio Master'!$A:$Y,3,FALSE)</f>
        <v>63323-064-11</v>
      </c>
      <c r="F143" s="208">
        <v>1012710</v>
      </c>
      <c r="G143" s="217">
        <f>VLOOKUP(F143,'Price Sheet'!$A:$C,3,FALSE)</f>
        <v>25.99</v>
      </c>
      <c r="H143" s="209"/>
      <c r="I143" s="112">
        <f t="shared" si="6"/>
        <v>25.99</v>
      </c>
      <c r="J143" s="112">
        <f t="shared" si="7"/>
        <v>0</v>
      </c>
      <c r="K143" s="98" t="str">
        <f>IFERROR(INDEX('Terms and Lists'!$M$1:$M$15,MATCH(F143,'Terms and Lists'!$K$1:$K$14,0)),"")</f>
        <v/>
      </c>
      <c r="L143" s="45" t="str">
        <f>VLOOKUP(F143,'Drug Portfolio Master'!$A:$Y,2,FALSE)</f>
        <v>ACTIVE</v>
      </c>
    </row>
    <row r="144" spans="1:12" s="12" customFormat="1" ht="18.75" x14ac:dyDescent="0.3">
      <c r="A144" s="213">
        <f>INDEX('Cart Formulary Calculator'!$A$12:$A$482,MATCH(F144,'Cart Formulary Calculator'!$F$12:$F$482,0))</f>
        <v>0</v>
      </c>
      <c r="B144" s="214" t="str">
        <f>VLOOKUP(F144,'Drug Portfolio Master'!$A:$Y,4,FALSE)</f>
        <v>METOCLOPRAMIDE INJECTION, USP 10 mg/2 Ml (5mg/mL) 2mL SYR</v>
      </c>
      <c r="C144" s="215" t="str">
        <f>IF(VLOOKUP(F144,'Drug Portfolio Master'!$A:$Y,5,FALSE)=0,"n/a",VLOOKUP(F144,'Drug Portfolio Master'!$A:$Y,5,FALSE))</f>
        <v>5mg/mL</v>
      </c>
      <c r="D144" s="216" t="str">
        <f>VLOOKUP(F144,'Drug Portfolio Master'!$A:$Y,6,FALSE)</f>
        <v>2mL</v>
      </c>
      <c r="E144" s="216" t="str">
        <f>VLOOKUP(F144,'Drug Portfolio Master'!$A:$Y,3,FALSE)</f>
        <v>76045-101-20</v>
      </c>
      <c r="F144" s="208">
        <v>1012250</v>
      </c>
      <c r="G144" s="217">
        <f>VLOOKUP(F144,'Price Sheet'!$A:$C,3,FALSE)</f>
        <v>10.64</v>
      </c>
      <c r="H144" s="209"/>
      <c r="I144" s="112">
        <f t="shared" si="6"/>
        <v>10.64</v>
      </c>
      <c r="J144" s="112">
        <f t="shared" si="7"/>
        <v>0</v>
      </c>
      <c r="K144" s="98" t="str">
        <f>IFERROR(INDEX('Terms and Lists'!$M$1:$M$15,MATCH(F144,'Terms and Lists'!$K$1:$K$14,0)),"")</f>
        <v/>
      </c>
      <c r="L144" s="45" t="str">
        <f>VLOOKUP(F144,'Drug Portfolio Master'!$A:$Y,2,FALSE)</f>
        <v>ACTIVE</v>
      </c>
    </row>
    <row r="145" spans="1:12" s="12" customFormat="1" ht="18.75" x14ac:dyDescent="0.3">
      <c r="A145" s="213">
        <f>INDEX('Cart Formulary Calculator'!$A$12:$A$482,MATCH(F145,'Cart Formulary Calculator'!$F$12:$F$482,0))</f>
        <v>0</v>
      </c>
      <c r="B145" s="214" t="str">
        <f>VLOOKUP(F145,'Drug Portfolio Master'!$A:$Y,4,FALSE)</f>
        <v>METOPROLOL TARTRATE INJECTION, USP 5mg/5mL (1mg PER mL) 5mL VIAL</v>
      </c>
      <c r="C145" s="215" t="str">
        <f>IF(VLOOKUP(F145,'Drug Portfolio Master'!$A:$Y,5,FALSE)=0,"n/a",VLOOKUP(F145,'Drug Portfolio Master'!$A:$Y,5,FALSE))</f>
        <v>1mg/mL</v>
      </c>
      <c r="D145" s="216" t="str">
        <f>VLOOKUP(F145,'Drug Portfolio Master'!$A:$Y,6,FALSE)</f>
        <v>5mL</v>
      </c>
      <c r="E145" s="216" t="str">
        <f>VLOOKUP(F145,'Drug Portfolio Master'!$A:$Y,3,FALSE)</f>
        <v>0409-1778-05</v>
      </c>
      <c r="F145" s="208">
        <v>1012980</v>
      </c>
      <c r="G145" s="217">
        <f>VLOOKUP(F145,'Price Sheet'!$A:$C,3,FALSE)</f>
        <v>14.99</v>
      </c>
      <c r="H145" s="209"/>
      <c r="I145" s="112">
        <f t="shared" si="6"/>
        <v>14.99</v>
      </c>
      <c r="J145" s="112">
        <f t="shared" si="7"/>
        <v>0</v>
      </c>
      <c r="K145" s="98" t="str">
        <f>IFERROR(INDEX('Terms and Lists'!$M$1:$M$15,MATCH(F145,'Terms and Lists'!$K$1:$K$14,0)),"")</f>
        <v/>
      </c>
      <c r="L145" s="45" t="str">
        <f>VLOOKUP(F145,'Drug Portfolio Master'!$A:$Y,2,FALSE)</f>
        <v>ACTIVE</v>
      </c>
    </row>
    <row r="146" spans="1:12" s="12" customFormat="1" ht="18.75" x14ac:dyDescent="0.3">
      <c r="A146" s="213">
        <f>INDEX('Cart Formulary Calculator'!$A$12:$A$482,MATCH(F146,'Cart Formulary Calculator'!$F$12:$F$482,0))</f>
        <v>0</v>
      </c>
      <c r="B146" s="214" t="str">
        <f>VLOOKUP(F146,'Drug Portfolio Master'!$A:$Y,4,FALSE)</f>
        <v>NALBUPHINE HCI INJ. 10mg/mL 10mL VIAL</v>
      </c>
      <c r="C146" s="215" t="str">
        <f>IF(VLOOKUP(F146,'Drug Portfolio Master'!$A:$Y,5,FALSE)=0,"n/a",VLOOKUP(F146,'Drug Portfolio Master'!$A:$Y,5,FALSE))</f>
        <v>10mg/mL</v>
      </c>
      <c r="D146" s="216" t="str">
        <f>VLOOKUP(F146,'Drug Portfolio Master'!$A:$Y,6,FALSE)</f>
        <v>10mL</v>
      </c>
      <c r="E146" s="216" t="str">
        <f>VLOOKUP(F146,'Drug Portfolio Master'!$A:$Y,3,FALSE)</f>
        <v>0409-1464-01</v>
      </c>
      <c r="F146" s="208">
        <v>1011850</v>
      </c>
      <c r="G146" s="217">
        <f>VLOOKUP(F146,'Price Sheet'!$A:$C,3,FALSE)</f>
        <v>75.95</v>
      </c>
      <c r="H146" s="209"/>
      <c r="I146" s="112">
        <f t="shared" si="6"/>
        <v>75.95</v>
      </c>
      <c r="J146" s="112">
        <f t="shared" si="7"/>
        <v>0</v>
      </c>
      <c r="K146" s="98" t="str">
        <f>IFERROR(INDEX('Terms and Lists'!$M$1:$M$15,MATCH(F146,'Terms and Lists'!$K$1:$K$14,0)),"")</f>
        <v/>
      </c>
      <c r="L146" s="45" t="str">
        <f>VLOOKUP(F146,'Drug Portfolio Master'!$A:$Y,2,FALSE)</f>
        <v>ACTIVE</v>
      </c>
    </row>
    <row r="147" spans="1:12" s="12" customFormat="1" ht="18.75" x14ac:dyDescent="0.3">
      <c r="A147" s="213">
        <f>INDEX('Cart Formulary Calculator'!$A$12:$A$482,MATCH(F147,'Cart Formulary Calculator'!$F$12:$F$482,0))</f>
        <v>0</v>
      </c>
      <c r="B147" s="214" t="str">
        <f>VLOOKUP(F147,'Drug Portfolio Master'!$A:$Y,4,FALSE)</f>
        <v>NALOXONE HCl INJECTION, USP 0.4mg/mL 1mL VIAL</v>
      </c>
      <c r="C147" s="215" t="str">
        <f>IF(VLOOKUP(F147,'Drug Portfolio Master'!$A:$Y,5,FALSE)=0,"n/a",VLOOKUP(F147,'Drug Portfolio Master'!$A:$Y,5,FALSE))</f>
        <v>0.4mg/mL</v>
      </c>
      <c r="D147" s="216" t="str">
        <f>VLOOKUP(F147,'Drug Portfolio Master'!$A:$Y,6,FALSE)</f>
        <v>1mL</v>
      </c>
      <c r="E147" s="216" t="str">
        <f>VLOOKUP(F147,'Drug Portfolio Master'!$A:$Y,3,FALSE)</f>
        <v>0409-1215-01</v>
      </c>
      <c r="F147" s="208">
        <v>1000450</v>
      </c>
      <c r="G147" s="217">
        <f>VLOOKUP(F147,'Price Sheet'!$A:$C,3,FALSE)</f>
        <v>46.99</v>
      </c>
      <c r="H147" s="209"/>
      <c r="I147" s="112">
        <f t="shared" si="6"/>
        <v>46.99</v>
      </c>
      <c r="J147" s="112">
        <f t="shared" si="7"/>
        <v>0</v>
      </c>
      <c r="K147" s="98" t="str">
        <f>IFERROR(INDEX('Terms and Lists'!$M$1:$M$15,MATCH(F147,'Terms and Lists'!$K$1:$K$14,0)),"")</f>
        <v/>
      </c>
      <c r="L147" s="45" t="str">
        <f>VLOOKUP(F147,'Drug Portfolio Master'!$A:$Y,2,FALSE)</f>
        <v>ACTIVE</v>
      </c>
    </row>
    <row r="148" spans="1:12" s="12" customFormat="1" ht="18.75" x14ac:dyDescent="0.3">
      <c r="A148" s="213">
        <f>INDEX('Cart Formulary Calculator'!$A$12:$A$482,MATCH(F148,'Cart Formulary Calculator'!$F$12:$F$482,0))</f>
        <v>0</v>
      </c>
      <c r="B148" s="214" t="str">
        <f>VLOOKUP(F148,'Drug Portfolio Master'!$A:$Y,4,FALSE)</f>
        <v>NALOXONE HYDROCHLORIDE INJ., USP (1mg/mL) 2mL SYR</v>
      </c>
      <c r="C148" s="215" t="str">
        <f>IF(VLOOKUP(F148,'Drug Portfolio Master'!$A:$Y,5,FALSE)=0,"n/a",VLOOKUP(F148,'Drug Portfolio Master'!$A:$Y,5,FALSE))</f>
        <v>1mg/mL</v>
      </c>
      <c r="D148" s="216" t="str">
        <f>VLOOKUP(F148,'Drug Portfolio Master'!$A:$Y,6,FALSE)</f>
        <v>2mL</v>
      </c>
      <c r="E148" s="216" t="str">
        <f>VLOOKUP(F148,'Drug Portfolio Master'!$A:$Y,3,FALSE)</f>
        <v>76329-3369-01</v>
      </c>
      <c r="F148" s="208">
        <v>1000430</v>
      </c>
      <c r="G148" s="217">
        <f>VLOOKUP(F148,'Price Sheet'!$A:$C,3,FALSE)</f>
        <v>59.99</v>
      </c>
      <c r="H148" s="209"/>
      <c r="I148" s="112">
        <f t="shared" si="6"/>
        <v>59.99</v>
      </c>
      <c r="J148" s="112">
        <f t="shared" si="7"/>
        <v>0</v>
      </c>
      <c r="K148" s="98" t="str">
        <f>IFERROR(INDEX('Terms and Lists'!$M$1:$M$15,MATCH(F148,'Terms and Lists'!$K$1:$K$14,0)),"")</f>
        <v/>
      </c>
      <c r="L148" s="45" t="str">
        <f>VLOOKUP(F148,'Drug Portfolio Master'!$A:$Y,2,FALSE)</f>
        <v>ACTIVE</v>
      </c>
    </row>
    <row r="149" spans="1:12" s="12" customFormat="1" ht="18.75" x14ac:dyDescent="0.3">
      <c r="A149" s="213">
        <f>INDEX('Cart Formulary Calculator'!$A$12:$A$482,MATCH(F149,'Cart Formulary Calculator'!$F$12:$F$482,0))</f>
        <v>0</v>
      </c>
      <c r="B149" s="214" t="str">
        <f>VLOOKUP(F149,'Drug Portfolio Master'!$A:$Y,4,FALSE)</f>
        <v>NALOXONE HYDROCHLORIDE INJECTION, USP 0.4mg/mL 10mL VIAL</v>
      </c>
      <c r="C149" s="215" t="str">
        <f>IF(VLOOKUP(F149,'Drug Portfolio Master'!$A:$Y,5,FALSE)=0,"n/a",VLOOKUP(F149,'Drug Portfolio Master'!$A:$Y,5,FALSE))</f>
        <v>0.4mg/mL</v>
      </c>
      <c r="D149" s="216" t="str">
        <f>VLOOKUP(F149,'Drug Portfolio Master'!$A:$Y,6,FALSE)</f>
        <v>10mL</v>
      </c>
      <c r="E149" s="216" t="str">
        <f>VLOOKUP(F149,'Drug Portfolio Master'!$A:$Y,3,FALSE)</f>
        <v>0409-1219-01</v>
      </c>
      <c r="F149" s="208">
        <v>1011800</v>
      </c>
      <c r="G149" s="217">
        <f>VLOOKUP(F149,'Price Sheet'!$A:$C,3,FALSE)</f>
        <v>295.95</v>
      </c>
      <c r="H149" s="209"/>
      <c r="I149" s="112">
        <f t="shared" si="6"/>
        <v>295.95</v>
      </c>
      <c r="J149" s="112">
        <f t="shared" si="7"/>
        <v>0</v>
      </c>
      <c r="K149" s="98" t="str">
        <f>IFERROR(INDEX('Terms and Lists'!$M$1:$M$15,MATCH(F149,'Terms and Lists'!$K$1:$K$14,0)),"")</f>
        <v/>
      </c>
      <c r="L149" s="45" t="str">
        <f>VLOOKUP(F149,'Drug Portfolio Master'!$A:$Y,2,FALSE)</f>
        <v>ACTIVE</v>
      </c>
    </row>
    <row r="150" spans="1:12" s="12" customFormat="1" ht="18.75" x14ac:dyDescent="0.3">
      <c r="A150" s="213">
        <f>INDEX('Cart Formulary Calculator'!$A$12:$A$482,MATCH(F150,'Cart Formulary Calculator'!$F$12:$F$482,0))</f>
        <v>0</v>
      </c>
      <c r="B150" s="214" t="str">
        <f>VLOOKUP(F150,'Drug Portfolio Master'!$A:$Y,4,FALSE)</f>
        <v>NALOXONE HYDROCHLORIDE INJECTION, USP 0.4mg/mL 1mL CARP</v>
      </c>
      <c r="C150" s="215" t="str">
        <f>IF(VLOOKUP(F150,'Drug Portfolio Master'!$A:$Y,5,FALSE)=0,"n/a",VLOOKUP(F150,'Drug Portfolio Master'!$A:$Y,5,FALSE))</f>
        <v>0.4mg/mL</v>
      </c>
      <c r="D150" s="216" t="str">
        <f>VLOOKUP(F150,'Drug Portfolio Master'!$A:$Y,6,FALSE)</f>
        <v>1mL</v>
      </c>
      <c r="E150" s="216" t="str">
        <f>VLOOKUP(F150,'Drug Portfolio Master'!$A:$Y,3,FALSE)</f>
        <v>0409-1782-69</v>
      </c>
      <c r="F150" s="208">
        <v>1000420</v>
      </c>
      <c r="G150" s="217">
        <f>VLOOKUP(F150,'Price Sheet'!$A:$C,3,FALSE)</f>
        <v>30.5</v>
      </c>
      <c r="H150" s="209"/>
      <c r="I150" s="112">
        <f t="shared" si="6"/>
        <v>30.5</v>
      </c>
      <c r="J150" s="112">
        <f t="shared" si="7"/>
        <v>0</v>
      </c>
      <c r="K150" s="98" t="str">
        <f>IFERROR(INDEX('Terms and Lists'!$M$1:$M$15,MATCH(F150,'Terms and Lists'!$K$1:$K$14,0)),"")</f>
        <v/>
      </c>
      <c r="L150" s="45" t="str">
        <f>VLOOKUP(F150,'Drug Portfolio Master'!$A:$Y,2,FALSE)</f>
        <v>ACTIVE</v>
      </c>
    </row>
    <row r="151" spans="1:12" s="12" customFormat="1" ht="18.75" x14ac:dyDescent="0.3">
      <c r="A151" s="213">
        <f>INDEX('Cart Formulary Calculator'!$A$12:$A$482,MATCH(F151,'Cart Formulary Calculator'!$F$12:$F$482,0))</f>
        <v>0</v>
      </c>
      <c r="B151" s="214" t="str">
        <f>VLOOKUP(F151,'Drug Portfolio Master'!$A:$Y,4,FALSE)</f>
        <v>NALOXONE HYDROCHLORIDE INJECTION, USP 2mg PER 2mL (1mg/mL) 2mL SYR</v>
      </c>
      <c r="C151" s="215" t="str">
        <f>IF(VLOOKUP(F151,'Drug Portfolio Master'!$A:$Y,5,FALSE)=0,"n/a",VLOOKUP(F151,'Drug Portfolio Master'!$A:$Y,5,FALSE))</f>
        <v>1mg/mL</v>
      </c>
      <c r="D151" s="216" t="str">
        <f>VLOOKUP(F151,'Drug Portfolio Master'!$A:$Y,6,FALSE)</f>
        <v>2mL</v>
      </c>
      <c r="E151" s="216" t="str">
        <f>VLOOKUP(F151,'Drug Portfolio Master'!$A:$Y,3,FALSE)</f>
        <v>55150-345-10</v>
      </c>
      <c r="F151" s="208">
        <v>1017790</v>
      </c>
      <c r="G151" s="217">
        <f>VLOOKUP(F151,'Price Sheet'!$A:$C,3,FALSE)</f>
        <v>59.99</v>
      </c>
      <c r="H151" s="209"/>
      <c r="I151" s="112">
        <f t="shared" si="6"/>
        <v>59.99</v>
      </c>
      <c r="J151" s="112">
        <f t="shared" si="7"/>
        <v>0</v>
      </c>
      <c r="K151" s="98" t="str">
        <f>IFERROR(INDEX('Terms and Lists'!$M$1:$M$15,MATCH(F151,'Terms and Lists'!$K$1:$K$14,0)),"")</f>
        <v/>
      </c>
      <c r="L151" s="45" t="str">
        <f>VLOOKUP(F151,'Drug Portfolio Master'!$A:$Y,2,FALSE)</f>
        <v>ACTIVE</v>
      </c>
    </row>
    <row r="152" spans="1:12" s="12" customFormat="1" ht="18.75" x14ac:dyDescent="0.3">
      <c r="A152" s="213">
        <f>INDEX('Cart Formulary Calculator'!$A$12:$A$482,MATCH(F152,'Cart Formulary Calculator'!$F$12:$F$482,0))</f>
        <v>0</v>
      </c>
      <c r="B152" s="214" t="str">
        <f>VLOOKUP(F152,'Drug Portfolio Master'!$A:$Y,4,FALSE)</f>
        <v>NARCAN NALOXONE HCI NASAL SPRAY 4mg/.1mL 2-PACK</v>
      </c>
      <c r="C152" s="215" t="str">
        <f>IF(VLOOKUP(F152,'Drug Portfolio Master'!$A:$Y,5,FALSE)=0,"n/a",VLOOKUP(F152,'Drug Portfolio Master'!$A:$Y,5,FALSE))</f>
        <v>4mg/.1mL</v>
      </c>
      <c r="D152" s="216" t="str">
        <f>VLOOKUP(F152,'Drug Portfolio Master'!$A:$Y,6,FALSE)</f>
        <v>0.1mL 2pack</v>
      </c>
      <c r="E152" s="216" t="str">
        <f>VLOOKUP(F152,'Drug Portfolio Master'!$A:$Y,3,FALSE)</f>
        <v>69547-353-02</v>
      </c>
      <c r="F152" s="208">
        <v>1000440</v>
      </c>
      <c r="G152" s="217">
        <f>VLOOKUP(F152,'Price Sheet'!$A:$C,3,FALSE)</f>
        <v>110</v>
      </c>
      <c r="H152" s="209"/>
      <c r="I152" s="112">
        <f t="shared" si="6"/>
        <v>110</v>
      </c>
      <c r="J152" s="112">
        <f t="shared" si="7"/>
        <v>0</v>
      </c>
      <c r="K152" s="98" t="str">
        <f>IFERROR(INDEX('Terms and Lists'!$M$1:$M$15,MATCH(F152,'Terms and Lists'!$K$1:$K$14,0)),"")</f>
        <v/>
      </c>
      <c r="L152" s="45" t="str">
        <f>VLOOKUP(F152,'Drug Portfolio Master'!$A:$Y,2,FALSE)</f>
        <v>RESTRICTED</v>
      </c>
    </row>
    <row r="153" spans="1:12" s="12" customFormat="1" ht="18.75" x14ac:dyDescent="0.3">
      <c r="A153" s="213">
        <f>INDEX('Cart Formulary Calculator'!$A$12:$A$482,MATCH(F153,'Cart Formulary Calculator'!$F$12:$F$482,0))</f>
        <v>0</v>
      </c>
      <c r="B153" s="214" t="str">
        <f>VLOOKUP(F153,'Drug Portfolio Master'!$A:$Y,4,FALSE)</f>
        <v>NARCAN NALOXONE HCI NASAL SPRAY 4mg/.1mL SINGLE UNBOXED</v>
      </c>
      <c r="C153" s="215" t="str">
        <f>IF(VLOOKUP(F153,'Drug Portfolio Master'!$A:$Y,5,FALSE)=0,"n/a",VLOOKUP(F153,'Drug Portfolio Master'!$A:$Y,5,FALSE))</f>
        <v>4mg/.1mL</v>
      </c>
      <c r="D153" s="216" t="str">
        <f>VLOOKUP(F153,'Drug Portfolio Master'!$A:$Y,6,FALSE)</f>
        <v>0.1mL</v>
      </c>
      <c r="E153" s="216" t="str">
        <f>VLOOKUP(F153,'Drug Portfolio Master'!$A:$Y,3,FALSE)</f>
        <v>69547-353-02</v>
      </c>
      <c r="F153" s="208">
        <v>1010300</v>
      </c>
      <c r="G153" s="217">
        <f>VLOOKUP(F153,'Price Sheet'!$A:$C,3,FALSE)</f>
        <v>55</v>
      </c>
      <c r="H153" s="209"/>
      <c r="I153" s="112">
        <f t="shared" si="6"/>
        <v>55</v>
      </c>
      <c r="J153" s="112">
        <f t="shared" si="7"/>
        <v>0</v>
      </c>
      <c r="K153" s="98" t="str">
        <f>IFERROR(INDEX('Terms and Lists'!$M$1:$M$15,MATCH(F153,'Terms and Lists'!$K$1:$K$14,0)),"")</f>
        <v/>
      </c>
      <c r="L153" s="45" t="str">
        <f>VLOOKUP(F153,'Drug Portfolio Master'!$A:$Y,2,FALSE)</f>
        <v>ACTIVE</v>
      </c>
    </row>
    <row r="154" spans="1:12" s="12" customFormat="1" ht="18.75" x14ac:dyDescent="0.3">
      <c r="A154" s="213">
        <f>INDEX('Cart Formulary Calculator'!$A$12:$A$482,MATCH(F154,'Cart Formulary Calculator'!$F$12:$F$482,0))</f>
        <v>0</v>
      </c>
      <c r="B154" s="214" t="str">
        <f>VLOOKUP(F154,'Drug Portfolio Master'!$A:$Y,4,FALSE)</f>
        <v>NESACAINE(R) (CHLOROPROCAINE HCI INJECTION, USP) 1% (300mg per 30mL) (10mg per mL) 30mL VIAL</v>
      </c>
      <c r="C154" s="215" t="str">
        <f>IF(VLOOKUP(F154,'Drug Portfolio Master'!$A:$Y,5,FALSE)=0,"n/a",VLOOKUP(F154,'Drug Portfolio Master'!$A:$Y,5,FALSE))</f>
        <v>10mg/mL</v>
      </c>
      <c r="D154" s="216" t="str">
        <f>VLOOKUP(F154,'Drug Portfolio Master'!$A:$Y,6,FALSE)</f>
        <v>30mL</v>
      </c>
      <c r="E154" s="216" t="str">
        <f>VLOOKUP(F154,'Drug Portfolio Master'!$A:$Y,3,FALSE)</f>
        <v>63323-475-37</v>
      </c>
      <c r="F154" s="208">
        <v>1012100</v>
      </c>
      <c r="G154" s="217">
        <f>VLOOKUP(F154,'Price Sheet'!$A:$C,3,FALSE)</f>
        <v>39.950000000000003</v>
      </c>
      <c r="H154" s="209"/>
      <c r="I154" s="112">
        <f t="shared" si="6"/>
        <v>39.950000000000003</v>
      </c>
      <c r="J154" s="112">
        <f t="shared" si="7"/>
        <v>0</v>
      </c>
      <c r="K154" s="98" t="str">
        <f>IFERROR(INDEX('Terms and Lists'!$M$1:$M$15,MATCH(F154,'Terms and Lists'!$K$1:$K$14,0)),"")</f>
        <v/>
      </c>
      <c r="L154" s="45" t="str">
        <f>VLOOKUP(F154,'Drug Portfolio Master'!$A:$Y,2,FALSE)</f>
        <v>ACTIVE</v>
      </c>
    </row>
    <row r="155" spans="1:12" s="12" customFormat="1" ht="18.75" x14ac:dyDescent="0.3">
      <c r="A155" s="213">
        <f>INDEX('Cart Formulary Calculator'!$A$12:$A$482,MATCH(F155,'Cart Formulary Calculator'!$F$12:$F$482,0))</f>
        <v>0</v>
      </c>
      <c r="B155" s="214" t="str">
        <f>VLOOKUP(F155,'Drug Portfolio Master'!$A:$Y,4,FALSE)</f>
        <v>NESACAINE(R) -MPF (CHLOROPROCAINE HCI INJECTION, USP) 2% (400mg per 20mL) (20mg per mL) 20mL VIAL</v>
      </c>
      <c r="C155" s="215" t="str">
        <f>IF(VLOOKUP(F155,'Drug Portfolio Master'!$A:$Y,5,FALSE)=0,"n/a",VLOOKUP(F155,'Drug Portfolio Master'!$A:$Y,5,FALSE))</f>
        <v>20mg/mL</v>
      </c>
      <c r="D155" s="216" t="str">
        <f>VLOOKUP(F155,'Drug Portfolio Master'!$A:$Y,6,FALSE)</f>
        <v>20mL</v>
      </c>
      <c r="E155" s="216" t="str">
        <f>VLOOKUP(F155,'Drug Portfolio Master'!$A:$Y,3,FALSE)</f>
        <v>63323-477-27</v>
      </c>
      <c r="F155" s="208">
        <v>1012120</v>
      </c>
      <c r="G155" s="217">
        <f>VLOOKUP(F155,'Price Sheet'!$A:$C,3,FALSE)</f>
        <v>46.95</v>
      </c>
      <c r="H155" s="209"/>
      <c r="I155" s="112">
        <f t="shared" si="6"/>
        <v>46.95</v>
      </c>
      <c r="J155" s="112">
        <f t="shared" si="7"/>
        <v>0</v>
      </c>
      <c r="K155" s="98" t="str">
        <f>IFERROR(INDEX('Terms and Lists'!$M$1:$M$15,MATCH(F155,'Terms and Lists'!$K$1:$K$14,0)),"")</f>
        <v/>
      </c>
      <c r="L155" s="45" t="str">
        <f>VLOOKUP(F155,'Drug Portfolio Master'!$A:$Y,2,FALSE)</f>
        <v>ACTIVE</v>
      </c>
    </row>
    <row r="156" spans="1:12" s="12" customFormat="1" ht="18.75" x14ac:dyDescent="0.3">
      <c r="A156" s="213">
        <f>INDEX('Cart Formulary Calculator'!$A$12:$A$482,MATCH(F156,'Cart Formulary Calculator'!$F$12:$F$482,0))</f>
        <v>0</v>
      </c>
      <c r="B156" s="214" t="str">
        <f>VLOOKUP(F156,'Drug Portfolio Master'!$A:$Y,4,FALSE)</f>
        <v>NESACAINE® (CHLOROPROCAINE HCI INJECTION, USP) 2% (600mg per 30mL) (20mg per mL) 30mL VIAL</v>
      </c>
      <c r="C156" s="215" t="str">
        <f>IF(VLOOKUP(F156,'Drug Portfolio Master'!$A:$Y,5,FALSE)=0,"n/a",VLOOKUP(F156,'Drug Portfolio Master'!$A:$Y,5,FALSE))</f>
        <v>20mg/mL</v>
      </c>
      <c r="D156" s="216" t="str">
        <f>VLOOKUP(F156,'Drug Portfolio Master'!$A:$Y,6,FALSE)</f>
        <v>30mL</v>
      </c>
      <c r="E156" s="216" t="str">
        <f>VLOOKUP(F156,'Drug Portfolio Master'!$A:$Y,3,FALSE)</f>
        <v>63323-476-37</v>
      </c>
      <c r="F156" s="208">
        <v>1012110</v>
      </c>
      <c r="G156" s="217">
        <f>VLOOKUP(F156,'Price Sheet'!$A:$C,3,FALSE)</f>
        <v>40.950000000000003</v>
      </c>
      <c r="H156" s="209"/>
      <c r="I156" s="112">
        <f t="shared" si="6"/>
        <v>40.950000000000003</v>
      </c>
      <c r="J156" s="112">
        <f t="shared" si="7"/>
        <v>0</v>
      </c>
      <c r="K156" s="98" t="str">
        <f>IFERROR(INDEX('Terms and Lists'!$M$1:$M$15,MATCH(F156,'Terms and Lists'!$K$1:$K$14,0)),"")</f>
        <v/>
      </c>
      <c r="L156" s="45" t="str">
        <f>VLOOKUP(F156,'Drug Portfolio Master'!$A:$Y,2,FALSE)</f>
        <v>ACTIVE</v>
      </c>
    </row>
    <row r="157" spans="1:12" s="12" customFormat="1" ht="18.75" x14ac:dyDescent="0.3">
      <c r="A157" s="213">
        <f>INDEX('Cart Formulary Calculator'!$A$12:$A$482,MATCH(F157,'Cart Formulary Calculator'!$F$12:$F$482,0))</f>
        <v>0</v>
      </c>
      <c r="B157" s="214" t="str">
        <f>VLOOKUP(F157,'Drug Portfolio Master'!$A:$Y,4,FALSE)</f>
        <v>NEXTERONE (AMIODARONE HCI) PREMIXED INJECTION 360mg/200mL (1.8mg/mL) 200mL BAG</v>
      </c>
      <c r="C157" s="215" t="str">
        <f>IF(VLOOKUP(F157,'Drug Portfolio Master'!$A:$Y,5,FALSE)=0,"n/a",VLOOKUP(F157,'Drug Portfolio Master'!$A:$Y,5,FALSE))</f>
        <v>1.8mg/mL</v>
      </c>
      <c r="D157" s="216" t="str">
        <f>VLOOKUP(F157,'Drug Portfolio Master'!$A:$Y,6,FALSE)</f>
        <v>200mL</v>
      </c>
      <c r="E157" s="216" t="str">
        <f>VLOOKUP(F157,'Drug Portfolio Master'!$A:$Y,3,FALSE)</f>
        <v>43066-360-20</v>
      </c>
      <c r="F157" s="208">
        <v>1013010</v>
      </c>
      <c r="G157" s="217">
        <f>VLOOKUP(F157,'Price Sheet'!$A:$C,3,FALSE)</f>
        <v>106.99</v>
      </c>
      <c r="H157" s="209"/>
      <c r="I157" s="112">
        <f t="shared" si="6"/>
        <v>106.99</v>
      </c>
      <c r="J157" s="112">
        <f t="shared" si="7"/>
        <v>0</v>
      </c>
      <c r="K157" s="98" t="str">
        <f>IFERROR(INDEX('Terms and Lists'!$M$1:$M$15,MATCH(F157,'Terms and Lists'!$K$1:$K$14,0)),"")</f>
        <v/>
      </c>
      <c r="L157" s="45" t="str">
        <f>VLOOKUP(F157,'Drug Portfolio Master'!$A:$Y,2,FALSE)</f>
        <v>ACTIVE</v>
      </c>
    </row>
    <row r="158" spans="1:12" s="12" customFormat="1" ht="18.75" x14ac:dyDescent="0.3">
      <c r="A158" s="213">
        <f>INDEX('Cart Formulary Calculator'!$A$12:$A$482,MATCH(F158,'Cart Formulary Calculator'!$F$12:$F$482,0))</f>
        <v>0</v>
      </c>
      <c r="B158" s="214" t="str">
        <f>VLOOKUP(F158,'Drug Portfolio Master'!$A:$Y,4,FALSE)</f>
        <v>NICARDIPINE HYDROCHLORIDE INJECTION 25mg/10mL (2.5 mg/mL) 10mL VIAL</v>
      </c>
      <c r="C158" s="215" t="str">
        <f>IF(VLOOKUP(F158,'Drug Portfolio Master'!$A:$Y,5,FALSE)=0,"n/a",VLOOKUP(F158,'Drug Portfolio Master'!$A:$Y,5,FALSE))</f>
        <v>2.5mg/mL</v>
      </c>
      <c r="D158" s="216" t="str">
        <f>VLOOKUP(F158,'Drug Portfolio Master'!$A:$Y,6,FALSE)</f>
        <v>10mL</v>
      </c>
      <c r="E158" s="216" t="str">
        <f>VLOOKUP(F158,'Drug Portfolio Master'!$A:$Y,3,FALSE)</f>
        <v>0143-9689-10</v>
      </c>
      <c r="F158" s="208">
        <v>1013020</v>
      </c>
      <c r="G158" s="217">
        <f>VLOOKUP(F158,'Price Sheet'!$A:$C,3,FALSE)</f>
        <v>45.99</v>
      </c>
      <c r="H158" s="209"/>
      <c r="I158" s="112">
        <f t="shared" ref="I158:I189" si="8">H158+G158</f>
        <v>45.99</v>
      </c>
      <c r="J158" s="112">
        <f t="shared" ref="J158:J189" si="9">IFERROR(I158*A158,"")</f>
        <v>0</v>
      </c>
      <c r="K158" s="98" t="str">
        <f>IFERROR(INDEX('Terms and Lists'!$M$1:$M$15,MATCH(F158,'Terms and Lists'!$K$1:$K$14,0)),"")</f>
        <v/>
      </c>
      <c r="L158" s="45" t="str">
        <f>VLOOKUP(F158,'Drug Portfolio Master'!$A:$Y,2,FALSE)</f>
        <v>ACTIVE</v>
      </c>
    </row>
    <row r="159" spans="1:12" s="12" customFormat="1" ht="18.75" x14ac:dyDescent="0.3">
      <c r="A159" s="213">
        <f>INDEX('Cart Formulary Calculator'!$A$12:$A$482,MATCH(F159,'Cart Formulary Calculator'!$F$12:$F$482,0))</f>
        <v>0</v>
      </c>
      <c r="B159" s="214" t="str">
        <f>VLOOKUP(F159,'Drug Portfolio Master'!$A:$Y,4,FALSE)</f>
        <v>NITROGLYCERIN INJECTION, USP 50mg/10mL (5mg/mL) 10mL VIAL</v>
      </c>
      <c r="C159" s="215" t="str">
        <f>IF(VLOOKUP(F159,'Drug Portfolio Master'!$A:$Y,5,FALSE)=0,"n/a",VLOOKUP(F159,'Drug Portfolio Master'!$A:$Y,5,FALSE))</f>
        <v>50mg/10mL (5mg/mL)</v>
      </c>
      <c r="D159" s="216" t="str">
        <f>VLOOKUP(F159,'Drug Portfolio Master'!$A:$Y,6,FALSE)</f>
        <v>10mL</v>
      </c>
      <c r="E159" s="216" t="str">
        <f>VLOOKUP(F159,'Drug Portfolio Master'!$A:$Y,3,FALSE)</f>
        <v>0517-4810-25</v>
      </c>
      <c r="F159" s="208">
        <v>1012240</v>
      </c>
      <c r="G159" s="217">
        <f>VLOOKUP(F159,'Price Sheet'!$A:$C,3,FALSE)</f>
        <v>30.26</v>
      </c>
      <c r="H159" s="209"/>
      <c r="I159" s="112">
        <f t="shared" si="8"/>
        <v>30.26</v>
      </c>
      <c r="J159" s="112">
        <f t="shared" si="9"/>
        <v>0</v>
      </c>
      <c r="K159" s="98" t="str">
        <f>IFERROR(INDEX('Terms and Lists'!$M$1:$M$15,MATCH(F159,'Terms and Lists'!$K$1:$K$14,0)),"")</f>
        <v/>
      </c>
      <c r="L159" s="45" t="str">
        <f>VLOOKUP(F159,'Drug Portfolio Master'!$A:$Y,2,FALSE)</f>
        <v>ACTIVE</v>
      </c>
    </row>
    <row r="160" spans="1:12" s="12" customFormat="1" ht="18.75" x14ac:dyDescent="0.3">
      <c r="A160" s="213">
        <f>INDEX('Cart Formulary Calculator'!$A$12:$A$482,MATCH(F160,'Cart Formulary Calculator'!$F$12:$F$482,0))</f>
        <v>0</v>
      </c>
      <c r="B160" s="214" t="str">
        <f>VLOOKUP(F160,'Drug Portfolio Master'!$A:$Y,4,FALSE)</f>
        <v>NITROGLYCERIN LINGUAL SPRAY 400 mcg PER SPRAY 60 METERED SPRAYS</v>
      </c>
      <c r="C160" s="215" t="str">
        <f>IF(VLOOKUP(F160,'Drug Portfolio Master'!$A:$Y,5,FALSE)=0,"n/a",VLOOKUP(F160,'Drug Portfolio Master'!$A:$Y,5,FALSE))</f>
        <v>400mcg per spray</v>
      </c>
      <c r="D160" s="216" t="str">
        <f>VLOOKUP(F160,'Drug Portfolio Master'!$A:$Y,6,FALSE)</f>
        <v>4.9g</v>
      </c>
      <c r="E160" s="216" t="str">
        <f>VLOOKUP(F160,'Drug Portfolio Master'!$A:$Y,3,FALSE)</f>
        <v>28595-120-49</v>
      </c>
      <c r="F160" s="208">
        <v>1014290</v>
      </c>
      <c r="G160" s="217">
        <f>VLOOKUP(F160,'Price Sheet'!$A:$C,3,FALSE)</f>
        <v>254.95</v>
      </c>
      <c r="H160" s="209"/>
      <c r="I160" s="112">
        <f t="shared" si="8"/>
        <v>254.95</v>
      </c>
      <c r="J160" s="112">
        <f t="shared" si="9"/>
        <v>0</v>
      </c>
      <c r="K160" s="98" t="str">
        <f>IFERROR(INDEX('Terms and Lists'!$M$1:$M$15,MATCH(F160,'Terms and Lists'!$K$1:$K$14,0)),"")</f>
        <v/>
      </c>
      <c r="L160" s="45" t="str">
        <f>VLOOKUP(F160,'Drug Portfolio Master'!$A:$Y,2,FALSE)</f>
        <v>ACTIVE</v>
      </c>
    </row>
    <row r="161" spans="1:12" s="12" customFormat="1" ht="18.75" x14ac:dyDescent="0.3">
      <c r="A161" s="213">
        <f>INDEX('Cart Formulary Calculator'!$A$12:$A$482,MATCH(F161,'Cart Formulary Calculator'!$F$12:$F$482,0))</f>
        <v>0</v>
      </c>
      <c r="B161" s="214" t="str">
        <f>VLOOKUP(F161,'Drug Portfolio Master'!$A:$Y,4,FALSE)</f>
        <v>NITROGLYCERIN SUBLINGUAL TABLETS, USP 0.4mg/TABLET 25TABS</v>
      </c>
      <c r="C161" s="215" t="str">
        <f>IF(VLOOKUP(F161,'Drug Portfolio Master'!$A:$Y,5,FALSE)=0,"n/a",VLOOKUP(F161,'Drug Portfolio Master'!$A:$Y,5,FALSE))</f>
        <v>0.4mg/tablets</v>
      </c>
      <c r="D161" s="216" t="str">
        <f>VLOOKUP(F161,'Drug Portfolio Master'!$A:$Y,6,FALSE)</f>
        <v>25 tablets</v>
      </c>
      <c r="E161" s="216" t="str">
        <f>VLOOKUP(F161,'Drug Portfolio Master'!$A:$Y,3,FALSE)</f>
        <v>43598-436-11</v>
      </c>
      <c r="F161" s="208">
        <v>1001140</v>
      </c>
      <c r="G161" s="217">
        <f>VLOOKUP(F161,'Price Sheet'!$A:$C,3,FALSE)</f>
        <v>54.99</v>
      </c>
      <c r="H161" s="209"/>
      <c r="I161" s="112">
        <f t="shared" si="8"/>
        <v>54.99</v>
      </c>
      <c r="J161" s="112">
        <f t="shared" si="9"/>
        <v>0</v>
      </c>
      <c r="K161" s="98" t="str">
        <f>IFERROR(INDEX('Terms and Lists'!$M$1:$M$15,MATCH(F161,'Terms and Lists'!$K$1:$K$14,0)),"")</f>
        <v/>
      </c>
      <c r="L161" s="45" t="str">
        <f>VLOOKUP(F161,'Drug Portfolio Master'!$A:$Y,2,FALSE)</f>
        <v>ACTIVE</v>
      </c>
    </row>
    <row r="162" spans="1:12" s="12" customFormat="1" ht="18.75" x14ac:dyDescent="0.3">
      <c r="A162" s="213">
        <f>INDEX('Cart Formulary Calculator'!$A$12:$A$482,MATCH(F162,'Cart Formulary Calculator'!$F$12:$F$482,0))</f>
        <v>0</v>
      </c>
      <c r="B162" s="214" t="str">
        <f>VLOOKUP(F162,'Drug Portfolio Master'!$A:$Y,4,FALSE)</f>
        <v>NOREPINEPHRINE BITARTRATE INJECTION, USP 4mg PER 4mL (1 mg/mL) 4mL VIAL</v>
      </c>
      <c r="C162" s="215" t="str">
        <f>IF(VLOOKUP(F162,'Drug Portfolio Master'!$A:$Y,5,FALSE)=0,"n/a",VLOOKUP(F162,'Drug Portfolio Master'!$A:$Y,5,FALSE))</f>
        <v>1mg/mL</v>
      </c>
      <c r="D162" s="216" t="str">
        <f>VLOOKUP(F162,'Drug Portfolio Master'!$A:$Y,6,FALSE)</f>
        <v>4mL</v>
      </c>
      <c r="E162" s="216" t="str">
        <f>VLOOKUP(F162,'Drug Portfolio Master'!$A:$Y,3,FALSE)</f>
        <v>0143-9318-10</v>
      </c>
      <c r="F162" s="208">
        <v>1015820</v>
      </c>
      <c r="G162" s="217">
        <f>VLOOKUP(F162,'Price Sheet'!$A:$C,3,FALSE)</f>
        <v>52.5</v>
      </c>
      <c r="H162" s="209"/>
      <c r="I162" s="112">
        <f t="shared" si="8"/>
        <v>52.5</v>
      </c>
      <c r="J162" s="112">
        <f t="shared" si="9"/>
        <v>0</v>
      </c>
      <c r="K162" s="98" t="str">
        <f>IFERROR(INDEX('Terms and Lists'!$M$1:$M$15,MATCH(F162,'Terms and Lists'!$K$1:$K$14,0)),"")</f>
        <v/>
      </c>
      <c r="L162" s="45" t="str">
        <f>VLOOKUP(F162,'Drug Portfolio Master'!$A:$Y,2,FALSE)</f>
        <v>ACTIVE</v>
      </c>
    </row>
    <row r="163" spans="1:12" s="12" customFormat="1" ht="18.75" x14ac:dyDescent="0.3">
      <c r="A163" s="213">
        <f>INDEX('Cart Formulary Calculator'!$A$12:$A$482,MATCH(F163,'Cart Formulary Calculator'!$F$12:$F$482,0))</f>
        <v>0</v>
      </c>
      <c r="B163" s="214" t="str">
        <f>VLOOKUP(F163,'Drug Portfolio Master'!$A:$Y,4,FALSE)</f>
        <v>ONDANSETRON INJECTION, USP 40 mg/20 mL (2 mg/mL) 20 mL VIAL</v>
      </c>
      <c r="C163" s="215" t="str">
        <f>IF(VLOOKUP(F163,'Drug Portfolio Master'!$A:$Y,5,FALSE)=0,"n/a",VLOOKUP(F163,'Drug Portfolio Master'!$A:$Y,5,FALSE))</f>
        <v>2mg/mL</v>
      </c>
      <c r="D163" s="216" t="str">
        <f>VLOOKUP(F163,'Drug Portfolio Master'!$A:$Y,6,FALSE)</f>
        <v>20mL</v>
      </c>
      <c r="E163" s="216" t="str">
        <f>VLOOKUP(F163,'Drug Portfolio Master'!$A:$Y,3,FALSE)</f>
        <v>63323-374-20</v>
      </c>
      <c r="F163" s="208">
        <v>1012070</v>
      </c>
      <c r="G163" s="217">
        <f>VLOOKUP(F163,'Price Sheet'!$A:$C,3,FALSE)</f>
        <v>43.99</v>
      </c>
      <c r="H163" s="209"/>
      <c r="I163" s="112">
        <f t="shared" si="8"/>
        <v>43.99</v>
      </c>
      <c r="J163" s="112">
        <f t="shared" si="9"/>
        <v>0</v>
      </c>
      <c r="K163" s="98" t="str">
        <f>IFERROR(INDEX('Terms and Lists'!$M$1:$M$15,MATCH(F163,'Terms and Lists'!$K$1:$K$14,0)),"")</f>
        <v/>
      </c>
      <c r="L163" s="45" t="str">
        <f>VLOOKUP(F163,'Drug Portfolio Master'!$A:$Y,2,FALSE)</f>
        <v>ACTIVE</v>
      </c>
    </row>
    <row r="164" spans="1:12" s="12" customFormat="1" ht="18.75" x14ac:dyDescent="0.3">
      <c r="A164" s="213">
        <f>INDEX('Cart Formulary Calculator'!$A$12:$A$482,MATCH(F164,'Cart Formulary Calculator'!$F$12:$F$482,0))</f>
        <v>0</v>
      </c>
      <c r="B164" s="214" t="str">
        <f>VLOOKUP(F164,'Drug Portfolio Master'!$A:$Y,4,FALSE)</f>
        <v>ONDANSETRON INJECTION, USP 4mg/2mL (2mg/mL) VIAL</v>
      </c>
      <c r="C164" s="215" t="str">
        <f>IF(VLOOKUP(F164,'Drug Portfolio Master'!$A:$Y,5,FALSE)=0,"n/a",VLOOKUP(F164,'Drug Portfolio Master'!$A:$Y,5,FALSE))</f>
        <v>4mg/2mL (2mg/mL)</v>
      </c>
      <c r="D164" s="216" t="str">
        <f>VLOOKUP(F164,'Drug Portfolio Master'!$A:$Y,6,FALSE)</f>
        <v>2mL</v>
      </c>
      <c r="E164" s="216" t="str">
        <f>VLOOKUP(F164,'Drug Portfolio Master'!$A:$Y,3,FALSE)</f>
        <v>0641-6078-25</v>
      </c>
      <c r="F164" s="208">
        <v>1000480</v>
      </c>
      <c r="G164" s="217">
        <f>VLOOKUP(F164,'Price Sheet'!$A:$C,3,FALSE)</f>
        <v>14.95</v>
      </c>
      <c r="H164" s="209"/>
      <c r="I164" s="112">
        <f t="shared" si="8"/>
        <v>14.95</v>
      </c>
      <c r="J164" s="112">
        <f t="shared" si="9"/>
        <v>0</v>
      </c>
      <c r="K164" s="98" t="str">
        <f>IFERROR(INDEX('Terms and Lists'!$M$1:$M$15,MATCH(F164,'Terms and Lists'!$K$1:$K$14,0)),"")</f>
        <v/>
      </c>
      <c r="L164" s="45" t="str">
        <f>VLOOKUP(F164,'Drug Portfolio Master'!$A:$Y,2,FALSE)</f>
        <v>ACTIVE</v>
      </c>
    </row>
    <row r="165" spans="1:12" s="12" customFormat="1" ht="18.75" x14ac:dyDescent="0.3">
      <c r="A165" s="213">
        <f>INDEX('Cart Formulary Calculator'!$A$12:$A$482,MATCH(F165,'Cart Formulary Calculator'!$F$12:$F$482,0))</f>
        <v>0</v>
      </c>
      <c r="B165" s="214" t="str">
        <f>VLOOKUP(F165,'Drug Portfolio Master'!$A:$Y,4,FALSE)</f>
        <v>PHENYLEPHRINE HCI INJECTION, USP 10mg/mL 1mL VIAL</v>
      </c>
      <c r="C165" s="215" t="str">
        <f>IF(VLOOKUP(F165,'Drug Portfolio Master'!$A:$Y,5,FALSE)=0,"n/a",VLOOKUP(F165,'Drug Portfolio Master'!$A:$Y,5,FALSE))</f>
        <v>10mg/mL</v>
      </c>
      <c r="D165" s="216" t="str">
        <f>VLOOKUP(F165,'Drug Portfolio Master'!$A:$Y,6,FALSE)</f>
        <v>1mL</v>
      </c>
      <c r="E165" s="216" t="str">
        <f>VLOOKUP(F165,'Drug Portfolio Master'!$A:$Y,3,FALSE)</f>
        <v>0641-6142-25</v>
      </c>
      <c r="F165" s="208">
        <v>1000520</v>
      </c>
      <c r="G165" s="217">
        <f>VLOOKUP(F165,'Price Sheet'!$A:$C,3,FALSE)</f>
        <v>25.45</v>
      </c>
      <c r="H165" s="209"/>
      <c r="I165" s="112">
        <f t="shared" si="8"/>
        <v>25.45</v>
      </c>
      <c r="J165" s="112">
        <f t="shared" si="9"/>
        <v>0</v>
      </c>
      <c r="K165" s="98" t="str">
        <f>IFERROR(INDEX('Terms and Lists'!$M$1:$M$15,MATCH(F165,'Terms and Lists'!$K$1:$K$14,0)),"")</f>
        <v/>
      </c>
      <c r="L165" s="45" t="str">
        <f>VLOOKUP(F165,'Drug Portfolio Master'!$A:$Y,2,FALSE)</f>
        <v>ACTIVE</v>
      </c>
    </row>
    <row r="166" spans="1:12" s="12" customFormat="1" ht="18.75" x14ac:dyDescent="0.3">
      <c r="A166" s="213">
        <f>INDEX('Cart Formulary Calculator'!$A$12:$A$482,MATCH(F166,'Cart Formulary Calculator'!$F$12:$F$482,0))</f>
        <v>0</v>
      </c>
      <c r="B166" s="214" t="str">
        <f>VLOOKUP(F166,'Drug Portfolio Master'!$A:$Y,4,FALSE)</f>
        <v>PHENYTOIN SODIUM INJ., USP 100mg/2mL (50mg/mL) VIAL</v>
      </c>
      <c r="C166" s="215" t="str">
        <f>IF(VLOOKUP(F166,'Drug Portfolio Master'!$A:$Y,5,FALSE)=0,"n/a",VLOOKUP(F166,'Drug Portfolio Master'!$A:$Y,5,FALSE))</f>
        <v>100mg/2mL (50mg/mL)</v>
      </c>
      <c r="D166" s="216" t="str">
        <f>VLOOKUP(F166,'Drug Portfolio Master'!$A:$Y,6,FALSE)</f>
        <v>2mL</v>
      </c>
      <c r="E166" s="216" t="str">
        <f>VLOOKUP(F166,'Drug Portfolio Master'!$A:$Y,3,FALSE)</f>
        <v>0641-0493-25</v>
      </c>
      <c r="F166" s="208">
        <v>1000540</v>
      </c>
      <c r="G166" s="217">
        <f>VLOOKUP(F166,'Price Sheet'!$A:$C,3,FALSE)</f>
        <v>11.2</v>
      </c>
      <c r="H166" s="209"/>
      <c r="I166" s="112">
        <f t="shared" si="8"/>
        <v>11.2</v>
      </c>
      <c r="J166" s="112">
        <f t="shared" si="9"/>
        <v>0</v>
      </c>
      <c r="K166" s="98" t="str">
        <f>IFERROR(INDEX('Terms and Lists'!$M$1:$M$15,MATCH(F166,'Terms and Lists'!$K$1:$K$14,0)),"")</f>
        <v/>
      </c>
      <c r="L166" s="45" t="str">
        <f>VLOOKUP(F166,'Drug Portfolio Master'!$A:$Y,2,FALSE)</f>
        <v>ACTIVE</v>
      </c>
    </row>
    <row r="167" spans="1:12" s="12" customFormat="1" ht="18.75" x14ac:dyDescent="0.3">
      <c r="A167" s="213">
        <f>INDEX('Cart Formulary Calculator'!$A$12:$A$482,MATCH(F167,'Cart Formulary Calculator'!$F$12:$F$482,0))</f>
        <v>0</v>
      </c>
      <c r="B167" s="214" t="str">
        <f>VLOOKUP(F167,'Drug Portfolio Master'!$A:$Y,4,FALSE)</f>
        <v>PROCAINAMIDE HCI INJECTION, USP 1gram/10mL TOTAL (100mg/mL) 10mL VIAL</v>
      </c>
      <c r="C167" s="215" t="str">
        <f>IF(VLOOKUP(F167,'Drug Portfolio Master'!$A:$Y,5,FALSE)=0,"n/a",VLOOKUP(F167,'Drug Portfolio Master'!$A:$Y,5,FALSE))</f>
        <v>1gram/10mL TOTAL (100mg/mL)</v>
      </c>
      <c r="D167" s="216" t="str">
        <f>VLOOKUP(F167,'Drug Portfolio Master'!$A:$Y,6,FALSE)</f>
        <v>10mL</v>
      </c>
      <c r="E167" s="216" t="str">
        <f>VLOOKUP(F167,'Drug Portfolio Master'!$A:$Y,3,FALSE)</f>
        <v>0409-1902-01</v>
      </c>
      <c r="F167" s="208">
        <v>1010070</v>
      </c>
      <c r="G167" s="217">
        <f>VLOOKUP(F167,'Price Sheet'!$A:$C,3,FALSE)</f>
        <v>169.48</v>
      </c>
      <c r="H167" s="209"/>
      <c r="I167" s="112">
        <f t="shared" si="8"/>
        <v>169.48</v>
      </c>
      <c r="J167" s="112">
        <f t="shared" si="9"/>
        <v>0</v>
      </c>
      <c r="K167" s="98" t="str">
        <f>IFERROR(INDEX('Terms and Lists'!$M$1:$M$15,MATCH(F167,'Terms and Lists'!$K$1:$K$14,0)),"")</f>
        <v/>
      </c>
      <c r="L167" s="45" t="str">
        <f>VLOOKUP(F167,'Drug Portfolio Master'!$A:$Y,2,FALSE)</f>
        <v>ACTIVE</v>
      </c>
    </row>
    <row r="168" spans="1:12" s="12" customFormat="1" ht="18.75" x14ac:dyDescent="0.3">
      <c r="A168" s="213">
        <f>INDEX('Cart Formulary Calculator'!$A$12:$A$482,MATCH(F168,'Cart Formulary Calculator'!$F$12:$F$482,0))</f>
        <v>0</v>
      </c>
      <c r="B168" s="214" t="str">
        <f>VLOOKUP(F168,'Drug Portfolio Master'!$A:$Y,4,FALSE)</f>
        <v>PROMETHAZINE HCI INJECTION, USP 25mg/mL 1mL VIAL</v>
      </c>
      <c r="C168" s="215" t="str">
        <f>IF(VLOOKUP(F168,'Drug Portfolio Master'!$A:$Y,5,FALSE)=0,"n/a",VLOOKUP(F168,'Drug Portfolio Master'!$A:$Y,5,FALSE))</f>
        <v>25mg/mL</v>
      </c>
      <c r="D168" s="216" t="str">
        <f>VLOOKUP(F168,'Drug Portfolio Master'!$A:$Y,6,FALSE)</f>
        <v>1mL</v>
      </c>
      <c r="E168" s="216" t="str">
        <f>VLOOKUP(F168,'Drug Portfolio Master'!$A:$Y,3,FALSE)</f>
        <v>0641-0928-25</v>
      </c>
      <c r="F168" s="208">
        <v>1000500</v>
      </c>
      <c r="G168" s="217">
        <f>VLOOKUP(F168,'Price Sheet'!$A:$C,3,FALSE)</f>
        <v>11.95</v>
      </c>
      <c r="H168" s="209"/>
      <c r="I168" s="112">
        <f t="shared" si="8"/>
        <v>11.95</v>
      </c>
      <c r="J168" s="112">
        <f t="shared" si="9"/>
        <v>0</v>
      </c>
      <c r="K168" s="98" t="str">
        <f>IFERROR(INDEX('Terms and Lists'!$M$1:$M$15,MATCH(F168,'Terms and Lists'!$K$1:$K$14,0)),"")</f>
        <v/>
      </c>
      <c r="L168" s="45" t="str">
        <f>VLOOKUP(F168,'Drug Portfolio Master'!$A:$Y,2,FALSE)</f>
        <v>ACTIVE</v>
      </c>
    </row>
    <row r="169" spans="1:12" s="12" customFormat="1" ht="18.75" x14ac:dyDescent="0.3">
      <c r="A169" s="213">
        <f>INDEX('Cart Formulary Calculator'!$A$12:$A$482,MATCH(F169,'Cart Formulary Calculator'!$F$12:$F$482,0))</f>
        <v>0</v>
      </c>
      <c r="B169" s="214" t="str">
        <f>VLOOKUP(F169,'Drug Portfolio Master'!$A:$Y,4,FALSE)</f>
        <v>PROMETHAZINE HCI INJECTION, USP 50mg/mL 1mL AMPULE</v>
      </c>
      <c r="C169" s="215" t="str">
        <f>IF(VLOOKUP(F169,'Drug Portfolio Master'!$A:$Y,5,FALSE)=0,"n/a",VLOOKUP(F169,'Drug Portfolio Master'!$A:$Y,5,FALSE))</f>
        <v>50mg/mL</v>
      </c>
      <c r="D169" s="216" t="str">
        <f>VLOOKUP(F169,'Drug Portfolio Master'!$A:$Y,6,FALSE)</f>
        <v>1mL</v>
      </c>
      <c r="E169" s="216" t="str">
        <f>VLOOKUP(F169,'Drug Portfolio Master'!$A:$Y,3,FALSE)</f>
        <v>0641-1496-35</v>
      </c>
      <c r="F169" s="208">
        <v>1000510</v>
      </c>
      <c r="G169" s="217">
        <f>VLOOKUP(F169,'Price Sheet'!$A:$C,3,FALSE)</f>
        <v>10.75</v>
      </c>
      <c r="H169" s="209"/>
      <c r="I169" s="112">
        <f t="shared" si="8"/>
        <v>10.75</v>
      </c>
      <c r="J169" s="112">
        <f t="shared" si="9"/>
        <v>0</v>
      </c>
      <c r="K169" s="98" t="str">
        <f>IFERROR(INDEX('Terms and Lists'!$M$1:$M$15,MATCH(F169,'Terms and Lists'!$K$1:$K$14,0)),"")</f>
        <v/>
      </c>
      <c r="L169" s="45" t="str">
        <f>VLOOKUP(F169,'Drug Portfolio Master'!$A:$Y,2,FALSE)</f>
        <v>ACTIVE</v>
      </c>
    </row>
    <row r="170" spans="1:12" s="12" customFormat="1" ht="18.75" x14ac:dyDescent="0.3">
      <c r="A170" s="213">
        <f>INDEX('Cart Formulary Calculator'!$A$12:$A$482,MATCH(F170,'Cart Formulary Calculator'!$F$12:$F$482,0))</f>
        <v>0</v>
      </c>
      <c r="B170" s="214" t="str">
        <f>VLOOKUP(F170,'Drug Portfolio Master'!$A:$Y,4,FALSE)</f>
        <v>PROPOFOL INJECTABLE EMULSION 1g/100mL (10mg/mL) 100mL VIAL</v>
      </c>
      <c r="C170" s="215" t="str">
        <f>IF(VLOOKUP(F170,'Drug Portfolio Master'!$A:$Y,5,FALSE)=0,"n/a",VLOOKUP(F170,'Drug Portfolio Master'!$A:$Y,5,FALSE))</f>
        <v>10mg/mL</v>
      </c>
      <c r="D170" s="216" t="str">
        <f>VLOOKUP(F170,'Drug Portfolio Master'!$A:$Y,6,FALSE)</f>
        <v>100mL</v>
      </c>
      <c r="E170" s="216" t="str">
        <f>VLOOKUP(F170,'Drug Portfolio Master'!$A:$Y,3,FALSE)</f>
        <v>0409-4699-24</v>
      </c>
      <c r="F170" s="208">
        <v>1012900</v>
      </c>
      <c r="G170" s="217">
        <f>VLOOKUP(F170,'Price Sheet'!$A:$C,3,FALSE)</f>
        <v>38.6</v>
      </c>
      <c r="H170" s="209"/>
      <c r="I170" s="112">
        <f t="shared" si="8"/>
        <v>38.6</v>
      </c>
      <c r="J170" s="112">
        <f t="shared" si="9"/>
        <v>0</v>
      </c>
      <c r="K170" s="98" t="str">
        <f>IFERROR(INDEX('Terms and Lists'!$M$1:$M$15,MATCH(F170,'Terms and Lists'!$K$1:$K$14,0)),"")</f>
        <v>L</v>
      </c>
      <c r="L170" s="45" t="str">
        <f>VLOOKUP(F170,'Drug Portfolio Master'!$A:$Y,2,FALSE)</f>
        <v>RESTRICTED</v>
      </c>
    </row>
    <row r="171" spans="1:12" s="12" customFormat="1" ht="18.75" x14ac:dyDescent="0.3">
      <c r="A171" s="213">
        <f>INDEX('Cart Formulary Calculator'!$A$12:$A$482,MATCH(F171,'Cart Formulary Calculator'!$F$12:$F$482,0))</f>
        <v>0</v>
      </c>
      <c r="B171" s="214" t="str">
        <f>VLOOKUP(F171,'Drug Portfolio Master'!$A:$Y,4,FALSE)</f>
        <v>PROPOFOL INJECTABLE EMULSION 500mg/50mL (10mg/mL) 50mLVIAL</v>
      </c>
      <c r="C171" s="215" t="str">
        <f>IF(VLOOKUP(F171,'Drug Portfolio Master'!$A:$Y,5,FALSE)=0,"n/a",VLOOKUP(F171,'Drug Portfolio Master'!$A:$Y,5,FALSE))</f>
        <v>10mg/mL</v>
      </c>
      <c r="D171" s="216" t="str">
        <f>VLOOKUP(F171,'Drug Portfolio Master'!$A:$Y,6,FALSE)</f>
        <v>50mL</v>
      </c>
      <c r="E171" s="216" t="str">
        <f>VLOOKUP(F171,'Drug Portfolio Master'!$A:$Y,3,FALSE)</f>
        <v>0409-4699-33</v>
      </c>
      <c r="F171" s="208">
        <v>1012910</v>
      </c>
      <c r="G171" s="217">
        <f>VLOOKUP(F171,'Price Sheet'!$A:$C,3,FALSE)</f>
        <v>19.989999999999998</v>
      </c>
      <c r="H171" s="209"/>
      <c r="I171" s="112">
        <f t="shared" si="8"/>
        <v>19.989999999999998</v>
      </c>
      <c r="J171" s="112">
        <f t="shared" si="9"/>
        <v>0</v>
      </c>
      <c r="K171" s="98" t="str">
        <f>IFERROR(INDEX('Terms and Lists'!$M$1:$M$15,MATCH(F171,'Terms and Lists'!$K$1:$K$14,0)),"")</f>
        <v>L</v>
      </c>
      <c r="L171" s="45" t="str">
        <f>VLOOKUP(F171,'Drug Portfolio Master'!$A:$Y,2,FALSE)</f>
        <v>RESTRICTED</v>
      </c>
    </row>
    <row r="172" spans="1:12" s="12" customFormat="1" ht="18.75" x14ac:dyDescent="0.3">
      <c r="A172" s="213">
        <f>INDEX('Cart Formulary Calculator'!$A$12:$A$482,MATCH(F172,'Cart Formulary Calculator'!$F$12:$F$482,0))</f>
        <v>0</v>
      </c>
      <c r="B172" s="214" t="str">
        <f>VLOOKUP(F172,'Drug Portfolio Master'!$A:$Y,4,FALSE)</f>
        <v>PROPRANOLOL HYDROCHLORIDE INJECTION, USP 1mg/mL 1mL VIAL</v>
      </c>
      <c r="C172" s="215" t="str">
        <f>IF(VLOOKUP(F172,'Drug Portfolio Master'!$A:$Y,5,FALSE)=0,"n/a",VLOOKUP(F172,'Drug Portfolio Master'!$A:$Y,5,FALSE))</f>
        <v>1mg/mL</v>
      </c>
      <c r="D172" s="216" t="str">
        <f>VLOOKUP(F172,'Drug Portfolio Master'!$A:$Y,6,FALSE)</f>
        <v>1mL</v>
      </c>
      <c r="E172" s="216" t="str">
        <f>VLOOKUP(F172,'Drug Portfolio Master'!$A:$Y,3,FALSE)</f>
        <v>0143-9872-10</v>
      </c>
      <c r="F172" s="208">
        <v>1010110</v>
      </c>
      <c r="G172" s="217">
        <f>VLOOKUP(F172,'Price Sheet'!$A:$C,3,FALSE)</f>
        <v>11.95</v>
      </c>
      <c r="H172" s="209"/>
      <c r="I172" s="112">
        <f t="shared" si="8"/>
        <v>11.95</v>
      </c>
      <c r="J172" s="112">
        <f t="shared" si="9"/>
        <v>0</v>
      </c>
      <c r="K172" s="98" t="str">
        <f>IFERROR(INDEX('Terms and Lists'!$M$1:$M$15,MATCH(F172,'Terms and Lists'!$K$1:$K$14,0)),"")</f>
        <v/>
      </c>
      <c r="L172" s="45" t="str">
        <f>VLOOKUP(F172,'Drug Portfolio Master'!$A:$Y,2,FALSE)</f>
        <v>ACTIVE</v>
      </c>
    </row>
    <row r="173" spans="1:12" s="12" customFormat="1" ht="18.75" x14ac:dyDescent="0.3">
      <c r="A173" s="213">
        <f>INDEX('Cart Formulary Calculator'!$A$12:$A$482,MATCH(F173,'Cart Formulary Calculator'!$F$12:$F$482,0))</f>
        <v>0</v>
      </c>
      <c r="B173" s="214" t="str">
        <f>VLOOKUP(F173,'Drug Portfolio Master'!$A:$Y,4,FALSE)</f>
        <v>ROCURONIUM BROMIDE INJECTION 100mg PER 10mL (10mg/mL) 10mL VIAL</v>
      </c>
      <c r="C173" s="215" t="str">
        <f>IF(VLOOKUP(F173,'Drug Portfolio Master'!$A:$Y,5,FALSE)=0,"n/a",VLOOKUP(F173,'Drug Portfolio Master'!$A:$Y,5,FALSE))</f>
        <v>10mg/mL</v>
      </c>
      <c r="D173" s="216" t="str">
        <f>VLOOKUP(F173,'Drug Portfolio Master'!$A:$Y,6,FALSE)</f>
        <v>10mL</v>
      </c>
      <c r="E173" s="216" t="str">
        <f>VLOOKUP(F173,'Drug Portfolio Master'!$A:$Y,3,FALSE)</f>
        <v>55150-226-10</v>
      </c>
      <c r="F173" s="208">
        <v>1016200</v>
      </c>
      <c r="G173" s="217">
        <f>VLOOKUP(F173,'Price Sheet'!$A:$C,3,FALSE)</f>
        <v>39.99</v>
      </c>
      <c r="H173" s="209"/>
      <c r="I173" s="112">
        <f t="shared" si="8"/>
        <v>39.99</v>
      </c>
      <c r="J173" s="112">
        <f t="shared" si="9"/>
        <v>0</v>
      </c>
      <c r="K173" s="98">
        <f>IFERROR(INDEX('Terms and Lists'!$M$1:$M$15,MATCH(F173,'Terms and Lists'!$K$1:$K$14,0)),"")</f>
        <v>1</v>
      </c>
      <c r="L173" s="45" t="str">
        <f>VLOOKUP(F173,'Drug Portfolio Master'!$A:$Y,2,FALSE)</f>
        <v>RESTRICTED</v>
      </c>
    </row>
    <row r="174" spans="1:12" s="12" customFormat="1" ht="18.75" x14ac:dyDescent="0.3">
      <c r="A174" s="213">
        <f>INDEX('Cart Formulary Calculator'!$A$12:$A$482,MATCH(F174,'Cart Formulary Calculator'!$F$12:$F$482,0))</f>
        <v>0</v>
      </c>
      <c r="B174" s="214" t="str">
        <f>VLOOKUP(F174,'Drug Portfolio Master'!$A:$Y,4,FALSE)</f>
        <v>ROCURONIUM BROMIDE INJECTION, 50mg PER 5mL (10mg/mL) 5mL VIAL</v>
      </c>
      <c r="C174" s="215" t="str">
        <f>IF(VLOOKUP(F174,'Drug Portfolio Master'!$A:$Y,5,FALSE)=0,"n/a",VLOOKUP(F174,'Drug Portfolio Master'!$A:$Y,5,FALSE))</f>
        <v>10mg/mL</v>
      </c>
      <c r="D174" s="216" t="str">
        <f>VLOOKUP(F174,'Drug Portfolio Master'!$A:$Y,6,FALSE)</f>
        <v>5mL</v>
      </c>
      <c r="E174" s="216" t="str">
        <f>VLOOKUP(F174,'Drug Portfolio Master'!$A:$Y,3,FALSE)</f>
        <v>55150-225-05</v>
      </c>
      <c r="F174" s="208">
        <v>1016210</v>
      </c>
      <c r="G174" s="217">
        <f>VLOOKUP(F174,'Price Sheet'!$A:$C,3,FALSE)</f>
        <v>39.99</v>
      </c>
      <c r="H174" s="209"/>
      <c r="I174" s="112">
        <f t="shared" si="8"/>
        <v>39.99</v>
      </c>
      <c r="J174" s="112">
        <f t="shared" si="9"/>
        <v>0</v>
      </c>
      <c r="K174" s="98">
        <f>IFERROR(INDEX('Terms and Lists'!$M$1:$M$15,MATCH(F174,'Terms and Lists'!$K$1:$K$14,0)),"")</f>
        <v>1</v>
      </c>
      <c r="L174" s="45" t="str">
        <f>VLOOKUP(F174,'Drug Portfolio Master'!$A:$Y,2,FALSE)</f>
        <v>RESTRICTED</v>
      </c>
    </row>
    <row r="175" spans="1:12" s="12" customFormat="1" ht="18.75" x14ac:dyDescent="0.3">
      <c r="A175" s="213">
        <f>INDEX('Cart Formulary Calculator'!$A$12:$A$482,MATCH(F175,'Cart Formulary Calculator'!$F$12:$F$482,0))</f>
        <v>0</v>
      </c>
      <c r="B175" s="214" t="str">
        <f>VLOOKUP(F175,'Drug Portfolio Master'!$A:$Y,4,FALSE)</f>
        <v>SENSORCAINE(R) (BUPIVACAINE HCI AND EPINEPHRINE INJECTION, USP) WITH EPINEPHRINE 1:200,000 (AS BITARTRATE) 0.25% 125mg per 50mL (2.5mg per mL) 50mL VIAL</v>
      </c>
      <c r="C175" s="215" t="str">
        <f>IF(VLOOKUP(F175,'Drug Portfolio Master'!$A:$Y,5,FALSE)=0,"n/a",VLOOKUP(F175,'Drug Portfolio Master'!$A:$Y,5,FALSE))</f>
        <v>2.5mg/mL</v>
      </c>
      <c r="D175" s="216" t="str">
        <f>VLOOKUP(F175,'Drug Portfolio Master'!$A:$Y,6,FALSE)</f>
        <v>50mL</v>
      </c>
      <c r="E175" s="216" t="str">
        <f>VLOOKUP(F175,'Drug Portfolio Master'!$A:$Y,3,FALSE)</f>
        <v>63323-461-57</v>
      </c>
      <c r="F175" s="208">
        <v>1012080</v>
      </c>
      <c r="G175" s="217">
        <f>VLOOKUP(F175,'Price Sheet'!$A:$C,3,FALSE)</f>
        <v>29.95</v>
      </c>
      <c r="H175" s="209"/>
      <c r="I175" s="112">
        <f t="shared" si="8"/>
        <v>29.95</v>
      </c>
      <c r="J175" s="112">
        <f t="shared" si="9"/>
        <v>0</v>
      </c>
      <c r="K175" s="98" t="str">
        <f>IFERROR(INDEX('Terms and Lists'!$M$1:$M$15,MATCH(F175,'Terms and Lists'!$K$1:$K$14,0)),"")</f>
        <v/>
      </c>
      <c r="L175" s="45" t="str">
        <f>VLOOKUP(F175,'Drug Portfolio Master'!$A:$Y,2,FALSE)</f>
        <v>ACTIVE</v>
      </c>
    </row>
    <row r="176" spans="1:12" s="12" customFormat="1" ht="18.75" x14ac:dyDescent="0.3">
      <c r="A176" s="213">
        <f>INDEX('Cart Formulary Calculator'!$A$12:$A$482,MATCH(F176,'Cart Formulary Calculator'!$F$12:$F$482,0))</f>
        <v>0</v>
      </c>
      <c r="B176" s="214" t="str">
        <f>VLOOKUP(F176,'Drug Portfolio Master'!$A:$Y,4,FALSE)</f>
        <v>SENSORCAINE(R) (BUPIVACAINE HCI AND EPINEPHRINE INJECTION, USP) WITH EPINEPHRINE 1:200,000 (AS BITARTRATE) 0.5% 250mg per 50mL (5mg per mL) 50mL VIAL</v>
      </c>
      <c r="C176" s="215" t="str">
        <f>IF(VLOOKUP(F176,'Drug Portfolio Master'!$A:$Y,5,FALSE)=0,"n/a",VLOOKUP(F176,'Drug Portfolio Master'!$A:$Y,5,FALSE))</f>
        <v>5mg/mL</v>
      </c>
      <c r="D176" s="216" t="str">
        <f>VLOOKUP(F176,'Drug Portfolio Master'!$A:$Y,6,FALSE)</f>
        <v>50mL</v>
      </c>
      <c r="E176" s="216" t="str">
        <f>VLOOKUP(F176,'Drug Portfolio Master'!$A:$Y,3,FALSE)</f>
        <v>63323-463-57</v>
      </c>
      <c r="F176" s="208">
        <v>1012090</v>
      </c>
      <c r="G176" s="217">
        <f>VLOOKUP(F176,'Price Sheet'!$A:$C,3,FALSE)</f>
        <v>32</v>
      </c>
      <c r="H176" s="209"/>
      <c r="I176" s="112">
        <f t="shared" si="8"/>
        <v>32</v>
      </c>
      <c r="J176" s="112">
        <f t="shared" si="9"/>
        <v>0</v>
      </c>
      <c r="K176" s="98" t="str">
        <f>IFERROR(INDEX('Terms and Lists'!$M$1:$M$15,MATCH(F176,'Terms and Lists'!$K$1:$K$14,0)),"")</f>
        <v/>
      </c>
      <c r="L176" s="45" t="str">
        <f>VLOOKUP(F176,'Drug Portfolio Master'!$A:$Y,2,FALSE)</f>
        <v>ACTIVE</v>
      </c>
    </row>
    <row r="177" spans="1:12" s="12" customFormat="1" ht="18.75" x14ac:dyDescent="0.3">
      <c r="A177" s="213">
        <f>INDEX('Cart Formulary Calculator'!$A$12:$A$482,MATCH(F177,'Cart Formulary Calculator'!$F$12:$F$482,0))</f>
        <v>0</v>
      </c>
      <c r="B177" s="214" t="str">
        <f>VLOOKUP(F177,'Drug Portfolio Master'!$A:$Y,4,FALSE)</f>
        <v>SODIUM BICARBONATE INJECTION USP, 8.4% 50 mEq/50 mL (1 mEq/mL) LUER-JET™ SYR</v>
      </c>
      <c r="C177" s="215" t="str">
        <f>IF(VLOOKUP(F177,'Drug Portfolio Master'!$A:$Y,5,FALSE)=0,"n/a",VLOOKUP(F177,'Drug Portfolio Master'!$A:$Y,5,FALSE))</f>
        <v>84 mg/1 mL</v>
      </c>
      <c r="D177" s="216" t="str">
        <f>VLOOKUP(F177,'Drug Portfolio Master'!$A:$Y,6,FALSE)</f>
        <v>50 mL</v>
      </c>
      <c r="E177" s="216" t="str">
        <f>VLOOKUP(F177,'Drug Portfolio Master'!$A:$Y,3,FALSE)</f>
        <v>76329-3352-1</v>
      </c>
      <c r="F177" s="208">
        <v>1012410</v>
      </c>
      <c r="G177" s="217">
        <f>VLOOKUP(F177,'Price Sheet'!$A:$C,3,FALSE)</f>
        <v>32.99</v>
      </c>
      <c r="H177" s="209"/>
      <c r="I177" s="112">
        <f t="shared" si="8"/>
        <v>32.99</v>
      </c>
      <c r="J177" s="112">
        <f t="shared" si="9"/>
        <v>0</v>
      </c>
      <c r="K177" s="98" t="str">
        <f>IFERROR(INDEX('Terms and Lists'!$M$1:$M$15,MATCH(F177,'Terms and Lists'!$K$1:$K$14,0)),"")</f>
        <v/>
      </c>
      <c r="L177" s="45" t="str">
        <f>VLOOKUP(F177,'Drug Portfolio Master'!$A:$Y,2,FALSE)</f>
        <v>ACTIVE</v>
      </c>
    </row>
    <row r="178" spans="1:12" s="12" customFormat="1" ht="18.75" x14ac:dyDescent="0.3">
      <c r="A178" s="213">
        <f>INDEX('Cart Formulary Calculator'!$A$12:$A$482,MATCH(F178,'Cart Formulary Calculator'!$F$12:$F$482,0))</f>
        <v>0</v>
      </c>
      <c r="B178" s="214" t="str">
        <f>VLOOKUP(F178,'Drug Portfolio Master'!$A:$Y,4,FALSE)</f>
        <v>SODIUM BICARBONATE INJECTION USP, 8.4% 50mEq/50mL (1mEq/mL) 50mL VIAL</v>
      </c>
      <c r="C178" s="215" t="str">
        <f>IF(VLOOKUP(F178,'Drug Portfolio Master'!$A:$Y,5,FALSE)=0,"n/a",VLOOKUP(F178,'Drug Portfolio Master'!$A:$Y,5,FALSE))</f>
        <v>50mEq (1mEq/mL)</v>
      </c>
      <c r="D178" s="216" t="str">
        <f>VLOOKUP(F178,'Drug Portfolio Master'!$A:$Y,6,FALSE)</f>
        <v>50mL</v>
      </c>
      <c r="E178" s="216" t="str">
        <f>VLOOKUP(F178,'Drug Portfolio Master'!$A:$Y,3,FALSE)</f>
        <v>0409-6625-14</v>
      </c>
      <c r="F178" s="208">
        <v>1000590</v>
      </c>
      <c r="G178" s="217">
        <f>VLOOKUP(F178,'Price Sheet'!$A:$C,3,FALSE)</f>
        <v>49.99</v>
      </c>
      <c r="H178" s="209"/>
      <c r="I178" s="112">
        <f t="shared" si="8"/>
        <v>49.99</v>
      </c>
      <c r="J178" s="112">
        <f t="shared" si="9"/>
        <v>0</v>
      </c>
      <c r="K178" s="98" t="str">
        <f>IFERROR(INDEX('Terms and Lists'!$M$1:$M$15,MATCH(F178,'Terms and Lists'!$K$1:$K$14,0)),"")</f>
        <v/>
      </c>
      <c r="L178" s="45" t="str">
        <f>VLOOKUP(F178,'Drug Portfolio Master'!$A:$Y,2,FALSE)</f>
        <v>ACTIVE</v>
      </c>
    </row>
    <row r="179" spans="1:12" s="12" customFormat="1" ht="18.75" x14ac:dyDescent="0.3">
      <c r="A179" s="213">
        <f>INDEX('Cart Formulary Calculator'!$A$12:$A$482,MATCH(F179,'Cart Formulary Calculator'!$F$12:$F$482,0))</f>
        <v>0</v>
      </c>
      <c r="B179" s="214" t="str">
        <f>VLOOKUP(F179,'Drug Portfolio Master'!$A:$Y,4,FALSE)</f>
        <v>SODIUM BICARBONATE INJECTION, USP, 8.4% 50 mEq (1 mEq PER mL) 50mL VIAL</v>
      </c>
      <c r="C179" s="215" t="str">
        <f>IF(VLOOKUP(F179,'Drug Portfolio Master'!$A:$Y,5,FALSE)=0,"n/a",VLOOKUP(F179,'Drug Portfolio Master'!$A:$Y,5,FALSE))</f>
        <v>84mg/mL (1mEq/mL)</v>
      </c>
      <c r="D179" s="216" t="str">
        <f>VLOOKUP(F179,'Drug Portfolio Master'!$A:$Y,6,FALSE)</f>
        <v>50mL</v>
      </c>
      <c r="E179" s="216" t="str">
        <f>VLOOKUP(F179,'Drug Portfolio Master'!$A:$Y,3,FALSE)</f>
        <v>63323-089-50</v>
      </c>
      <c r="F179" s="208">
        <v>1016520</v>
      </c>
      <c r="G179" s="217">
        <f>VLOOKUP(F179,'Price Sheet'!$A:$C,3,FALSE)</f>
        <v>49.99</v>
      </c>
      <c r="H179" s="209"/>
      <c r="I179" s="112">
        <f t="shared" si="8"/>
        <v>49.99</v>
      </c>
      <c r="J179" s="112">
        <f t="shared" si="9"/>
        <v>0</v>
      </c>
      <c r="K179" s="98" t="str">
        <f>IFERROR(INDEX('Terms and Lists'!$M$1:$M$15,MATCH(F179,'Terms and Lists'!$K$1:$K$14,0)),"")</f>
        <v/>
      </c>
      <c r="L179" s="45" t="str">
        <f>VLOOKUP(F179,'Drug Portfolio Master'!$A:$Y,2,FALSE)</f>
        <v>ACTIVE</v>
      </c>
    </row>
    <row r="180" spans="1:12" s="12" customFormat="1" ht="18.75" x14ac:dyDescent="0.3">
      <c r="A180" s="213">
        <f>INDEX('Cart Formulary Calculator'!$A$12:$A$482,MATCH(F180,'Cart Formulary Calculator'!$F$12:$F$482,0))</f>
        <v>0</v>
      </c>
      <c r="B180" s="214" t="str">
        <f>VLOOKUP(F180,'Drug Portfolio Master'!$A:$Y,4,FALSE)</f>
        <v>SOLU-CORTEF® 100mg 2mL ACT-O-VIAL®</v>
      </c>
      <c r="C180" s="215" t="str">
        <f>IF(VLOOKUP(F180,'Drug Portfolio Master'!$A:$Y,5,FALSE)=0,"n/a",VLOOKUP(F180,'Drug Portfolio Master'!$A:$Y,5,FALSE))</f>
        <v>100mg/2mL</v>
      </c>
      <c r="D180" s="216" t="str">
        <f>VLOOKUP(F180,'Drug Portfolio Master'!$A:$Y,6,FALSE)</f>
        <v>2mL</v>
      </c>
      <c r="E180" s="216" t="str">
        <f>VLOOKUP(F180,'Drug Portfolio Master'!$A:$Y,3,FALSE)</f>
        <v>0009-0011-04</v>
      </c>
      <c r="F180" s="208">
        <v>1000640</v>
      </c>
      <c r="G180" s="217">
        <f>VLOOKUP(F180,'Price Sheet'!$A:$C,3,FALSE)</f>
        <v>37.99</v>
      </c>
      <c r="H180" s="209"/>
      <c r="I180" s="112">
        <f t="shared" si="8"/>
        <v>37.99</v>
      </c>
      <c r="J180" s="112">
        <f t="shared" si="9"/>
        <v>0</v>
      </c>
      <c r="K180" s="98" t="str">
        <f>IFERROR(INDEX('Terms and Lists'!$M$1:$M$15,MATCH(F180,'Terms and Lists'!$K$1:$K$14,0)),"")</f>
        <v/>
      </c>
      <c r="L180" s="45" t="str">
        <f>VLOOKUP(F180,'Drug Portfolio Master'!$A:$Y,2,FALSE)</f>
        <v>ACTIVE</v>
      </c>
    </row>
    <row r="181" spans="1:12" s="12" customFormat="1" ht="18.75" x14ac:dyDescent="0.3">
      <c r="A181" s="213">
        <f>INDEX('Cart Formulary Calculator'!$A$12:$A$482,MATCH(F181,'Cart Formulary Calculator'!$F$12:$F$482,0))</f>
        <v>0</v>
      </c>
      <c r="B181" s="214" t="str">
        <f>VLOOKUP(F181,'Drug Portfolio Master'!$A:$Y,4,FALSE)</f>
        <v>SOLU-CORTEF® 250mg 2mL ACT-O-VIAL®</v>
      </c>
      <c r="C181" s="215" t="str">
        <f>IF(VLOOKUP(F181,'Drug Portfolio Master'!$A:$Y,5,FALSE)=0,"n/a",VLOOKUP(F181,'Drug Portfolio Master'!$A:$Y,5,FALSE))</f>
        <v>250mg</v>
      </c>
      <c r="D181" s="216" t="str">
        <f>VLOOKUP(F181,'Drug Portfolio Master'!$A:$Y,6,FALSE)</f>
        <v>2mL</v>
      </c>
      <c r="E181" s="216" t="str">
        <f>VLOOKUP(F181,'Drug Portfolio Master'!$A:$Y,3,FALSE)</f>
        <v>0009-0013-06</v>
      </c>
      <c r="F181" s="208">
        <v>1000650</v>
      </c>
      <c r="G181" s="217">
        <f>VLOOKUP(F181,'Price Sheet'!$A:$C,3,FALSE)</f>
        <v>69.5</v>
      </c>
      <c r="H181" s="209"/>
      <c r="I181" s="112">
        <f t="shared" si="8"/>
        <v>69.5</v>
      </c>
      <c r="J181" s="112">
        <f t="shared" si="9"/>
        <v>0</v>
      </c>
      <c r="K181" s="98" t="str">
        <f>IFERROR(INDEX('Terms and Lists'!$M$1:$M$15,MATCH(F181,'Terms and Lists'!$K$1:$K$14,0)),"")</f>
        <v/>
      </c>
      <c r="L181" s="45" t="str">
        <f>VLOOKUP(F181,'Drug Portfolio Master'!$A:$Y,2,FALSE)</f>
        <v>ACTIVE</v>
      </c>
    </row>
    <row r="182" spans="1:12" s="12" customFormat="1" ht="18.75" x14ac:dyDescent="0.3">
      <c r="A182" s="213">
        <f>INDEX('Cart Formulary Calculator'!$A$12:$A$482,MATCH(F182,'Cart Formulary Calculator'!$F$12:$F$482,0))</f>
        <v>0</v>
      </c>
      <c r="B182" s="214" t="str">
        <f>VLOOKUP(F182,'Drug Portfolio Master'!$A:$Y,4,FALSE)</f>
        <v>SOLU-MEDROL® 125MG PER VIAL 2mL ACT-O-VIAL®</v>
      </c>
      <c r="C182" s="215" t="str">
        <f>IF(VLOOKUP(F182,'Drug Portfolio Master'!$A:$Y,5,FALSE)=0,"n/a",VLOOKUP(F182,'Drug Portfolio Master'!$A:$Y,5,FALSE))</f>
        <v>125mg</v>
      </c>
      <c r="D182" s="216" t="str">
        <f>VLOOKUP(F182,'Drug Portfolio Master'!$A:$Y,6,FALSE)</f>
        <v>2mL</v>
      </c>
      <c r="E182" s="216" t="str">
        <f>VLOOKUP(F182,'Drug Portfolio Master'!$A:$Y,3,FALSE)</f>
        <v>0009-0047-22</v>
      </c>
      <c r="F182" s="208">
        <v>1000660</v>
      </c>
      <c r="G182" s="217">
        <f>VLOOKUP(F182,'Price Sheet'!$A:$C,3,FALSE)</f>
        <v>31.99</v>
      </c>
      <c r="H182" s="209"/>
      <c r="I182" s="112">
        <f t="shared" si="8"/>
        <v>31.99</v>
      </c>
      <c r="J182" s="112">
        <f t="shared" si="9"/>
        <v>0</v>
      </c>
      <c r="K182" s="98" t="str">
        <f>IFERROR(INDEX('Terms and Lists'!$M$1:$M$15,MATCH(F182,'Terms and Lists'!$K$1:$K$14,0)),"")</f>
        <v/>
      </c>
      <c r="L182" s="45" t="str">
        <f>VLOOKUP(F182,'Drug Portfolio Master'!$A:$Y,2,FALSE)</f>
        <v>ACTIVE</v>
      </c>
    </row>
    <row r="183" spans="1:12" s="12" customFormat="1" ht="18.75" x14ac:dyDescent="0.3">
      <c r="A183" s="213">
        <f>INDEX('Cart Formulary Calculator'!$A$12:$A$482,MATCH(F183,'Cart Formulary Calculator'!$F$12:$F$482,0))</f>
        <v>0</v>
      </c>
      <c r="B183" s="214" t="str">
        <f>VLOOKUP(F183,'Drug Portfolio Master'!$A:$Y,4,FALSE)</f>
        <v>SOLU-MEDROL® 40MG PER VIAL 1mL ACT-O-VIAL®</v>
      </c>
      <c r="C183" s="215" t="str">
        <f>IF(VLOOKUP(F183,'Drug Portfolio Master'!$A:$Y,5,FALSE)=0,"n/a",VLOOKUP(F183,'Drug Portfolio Master'!$A:$Y,5,FALSE))</f>
        <v>40mg</v>
      </c>
      <c r="D183" s="216" t="str">
        <f>VLOOKUP(F183,'Drug Portfolio Master'!$A:$Y,6,FALSE)</f>
        <v>1mL</v>
      </c>
      <c r="E183" s="216" t="str">
        <f>VLOOKUP(F183,'Drug Portfolio Master'!$A:$Y,3,FALSE)</f>
        <v>0009-0039-28</v>
      </c>
      <c r="F183" s="208">
        <v>1000670</v>
      </c>
      <c r="G183" s="217">
        <f>VLOOKUP(F183,'Price Sheet'!$A:$C,3,FALSE)</f>
        <v>24.06</v>
      </c>
      <c r="H183" s="209"/>
      <c r="I183" s="112">
        <f t="shared" si="8"/>
        <v>24.06</v>
      </c>
      <c r="J183" s="112">
        <f t="shared" si="9"/>
        <v>0</v>
      </c>
      <c r="K183" s="98" t="str">
        <f>IFERROR(INDEX('Terms and Lists'!$M$1:$M$15,MATCH(F183,'Terms and Lists'!$K$1:$K$14,0)),"")</f>
        <v/>
      </c>
      <c r="L183" s="45" t="str">
        <f>VLOOKUP(F183,'Drug Portfolio Master'!$A:$Y,2,FALSE)</f>
        <v>ACTIVE</v>
      </c>
    </row>
    <row r="184" spans="1:12" s="12" customFormat="1" ht="18.75" x14ac:dyDescent="0.3">
      <c r="A184" s="213">
        <f>INDEX('Cart Formulary Calculator'!$A$12:$A$482,MATCH(F184,'Cart Formulary Calculator'!$F$12:$F$482,0))</f>
        <v>0</v>
      </c>
      <c r="B184" s="214" t="str">
        <f>VLOOKUP(F184,'Drug Portfolio Master'!$A:$Y,4,FALSE)</f>
        <v>STERILE WATER FOR INJECTION, USP 100mL VIAL</v>
      </c>
      <c r="C184" s="215" t="str">
        <f>IF(VLOOKUP(F184,'Drug Portfolio Master'!$A:$Y,5,FALSE)=0,"n/a",VLOOKUP(F184,'Drug Portfolio Master'!$A:$Y,5,FALSE))</f>
        <v>n/a</v>
      </c>
      <c r="D184" s="216" t="str">
        <f>VLOOKUP(F184,'Drug Portfolio Master'!$A:$Y,6,FALSE)</f>
        <v>100mL</v>
      </c>
      <c r="E184" s="216" t="str">
        <f>VLOOKUP(F184,'Drug Portfolio Master'!$A:$Y,3,FALSE)</f>
        <v>0409-4887-99</v>
      </c>
      <c r="F184" s="208">
        <v>1000690</v>
      </c>
      <c r="G184" s="217">
        <f>VLOOKUP(F184,'Price Sheet'!$A:$C,3,FALSE)</f>
        <v>16.03</v>
      </c>
      <c r="H184" s="209"/>
      <c r="I184" s="112">
        <f t="shared" si="8"/>
        <v>16.03</v>
      </c>
      <c r="J184" s="112">
        <f t="shared" si="9"/>
        <v>0</v>
      </c>
      <c r="K184" s="98" t="str">
        <f>IFERROR(INDEX('Terms and Lists'!$M$1:$M$15,MATCH(F184,'Terms and Lists'!$K$1:$K$14,0)),"")</f>
        <v/>
      </c>
      <c r="L184" s="45" t="str">
        <f>VLOOKUP(F184,'Drug Portfolio Master'!$A:$Y,2,FALSE)</f>
        <v>ACTIVE</v>
      </c>
    </row>
    <row r="185" spans="1:12" s="12" customFormat="1" ht="18.75" x14ac:dyDescent="0.3">
      <c r="A185" s="213">
        <f>INDEX('Cart Formulary Calculator'!$A$12:$A$482,MATCH(F185,'Cart Formulary Calculator'!$F$12:$F$482,0))</f>
        <v>0</v>
      </c>
      <c r="B185" s="214" t="str">
        <f>VLOOKUP(F185,'Drug Portfolio Master'!$A:$Y,4,FALSE)</f>
        <v>STERILE WATER FOR INJECTION, USP 20mL VIAL</v>
      </c>
      <c r="C185" s="215" t="str">
        <f>IF(VLOOKUP(F185,'Drug Portfolio Master'!$A:$Y,5,FALSE)=0,"n/a",VLOOKUP(F185,'Drug Portfolio Master'!$A:$Y,5,FALSE))</f>
        <v>n/a</v>
      </c>
      <c r="D185" s="216" t="str">
        <f>VLOOKUP(F185,'Drug Portfolio Master'!$A:$Y,6,FALSE)</f>
        <v>20mL</v>
      </c>
      <c r="E185" s="216" t="str">
        <f>VLOOKUP(F185,'Drug Portfolio Master'!$A:$Y,3,FALSE)</f>
        <v>0409-4887-20</v>
      </c>
      <c r="F185" s="208">
        <v>1012940</v>
      </c>
      <c r="G185" s="217">
        <f>VLOOKUP(F185,'Price Sheet'!$A:$C,3,FALSE)</f>
        <v>4.95</v>
      </c>
      <c r="H185" s="209"/>
      <c r="I185" s="112">
        <f t="shared" si="8"/>
        <v>4.95</v>
      </c>
      <c r="J185" s="112">
        <f t="shared" si="9"/>
        <v>0</v>
      </c>
      <c r="K185" s="98" t="str">
        <f>IFERROR(INDEX('Terms and Lists'!$M$1:$M$15,MATCH(F185,'Terms and Lists'!$K$1:$K$14,0)),"")</f>
        <v/>
      </c>
      <c r="L185" s="45" t="str">
        <f>VLOOKUP(F185,'Drug Portfolio Master'!$A:$Y,2,FALSE)</f>
        <v>ACTIVE</v>
      </c>
    </row>
    <row r="186" spans="1:12" s="12" customFormat="1" ht="18.75" x14ac:dyDescent="0.3">
      <c r="A186" s="213">
        <f>INDEX('Cart Formulary Calculator'!$A$12:$A$482,MATCH(F186,'Cart Formulary Calculator'!$F$12:$F$482,0))</f>
        <v>0</v>
      </c>
      <c r="B186" s="214" t="str">
        <f>VLOOKUP(F186,'Drug Portfolio Master'!$A:$Y,4,FALSE)</f>
        <v>STERILE WATER FOR INJECTION, USP 50mL VIAL</v>
      </c>
      <c r="C186" s="215" t="str">
        <f>IF(VLOOKUP(F186,'Drug Portfolio Master'!$A:$Y,5,FALSE)=0,"n/a",VLOOKUP(F186,'Drug Portfolio Master'!$A:$Y,5,FALSE))</f>
        <v>n/a</v>
      </c>
      <c r="D186" s="216" t="str">
        <f>VLOOKUP(F186,'Drug Portfolio Master'!$A:$Y,6,FALSE)</f>
        <v>50mL</v>
      </c>
      <c r="E186" s="216" t="str">
        <f>VLOOKUP(F186,'Drug Portfolio Master'!$A:$Y,3,FALSE)</f>
        <v>0409-4887-50</v>
      </c>
      <c r="F186" s="208">
        <v>1000680</v>
      </c>
      <c r="G186" s="217">
        <f>VLOOKUP(F186,'Price Sheet'!$A:$C,3,FALSE)</f>
        <v>8.7799999999999994</v>
      </c>
      <c r="H186" s="209"/>
      <c r="I186" s="112">
        <f t="shared" si="8"/>
        <v>8.7799999999999994</v>
      </c>
      <c r="J186" s="112">
        <f t="shared" si="9"/>
        <v>0</v>
      </c>
      <c r="K186" s="98" t="str">
        <f>IFERROR(INDEX('Terms and Lists'!$M$1:$M$15,MATCH(F186,'Terms and Lists'!$K$1:$K$14,0)),"")</f>
        <v/>
      </c>
      <c r="L186" s="45" t="str">
        <f>VLOOKUP(F186,'Drug Portfolio Master'!$A:$Y,2,FALSE)</f>
        <v>ACTIVE</v>
      </c>
    </row>
    <row r="187" spans="1:12" s="12" customFormat="1" ht="18.75" x14ac:dyDescent="0.3">
      <c r="A187" s="213">
        <f>INDEX('Cart Formulary Calculator'!$A$12:$A$482,MATCH(F187,'Cart Formulary Calculator'!$F$12:$F$482,0))</f>
        <v>0</v>
      </c>
      <c r="B187" s="214" t="str">
        <f>VLOOKUP(F187,'Drug Portfolio Master'!$A:$Y,4,FALSE)</f>
        <v>SUCCINYLCHOLINE CHLORIDE INJECTION, USP 200mg/10mL (20mg/mL) 10mL VIAL</v>
      </c>
      <c r="C187" s="215" t="str">
        <f>IF(VLOOKUP(F187,'Drug Portfolio Master'!$A:$Y,5,FALSE)=0,"n/a",VLOOKUP(F187,'Drug Portfolio Master'!$A:$Y,5,FALSE))</f>
        <v>20mg/mL</v>
      </c>
      <c r="D187" s="216" t="str">
        <f>VLOOKUP(F187,'Drug Portfolio Master'!$A:$Y,6,FALSE)</f>
        <v>10mL</v>
      </c>
      <c r="E187" s="216" t="str">
        <f>VLOOKUP(F187,'Drug Portfolio Master'!$A:$Y,3,FALSE)</f>
        <v>43598-666-25</v>
      </c>
      <c r="F187" s="208">
        <v>1015360</v>
      </c>
      <c r="G187" s="217">
        <f>VLOOKUP(F187,'Price Sheet'!$A:$C,3,FALSE)</f>
        <v>75.989999999999995</v>
      </c>
      <c r="H187" s="209"/>
      <c r="I187" s="112">
        <f t="shared" si="8"/>
        <v>75.989999999999995</v>
      </c>
      <c r="J187" s="112">
        <f t="shared" si="9"/>
        <v>0</v>
      </c>
      <c r="K187" s="98">
        <f>IFERROR(INDEX('Terms and Lists'!$M$1:$M$15,MATCH(F187,'Terms and Lists'!$K$1:$K$14,0)),"")</f>
        <v>1</v>
      </c>
      <c r="L187" s="45" t="str">
        <f>VLOOKUP(F187,'Drug Portfolio Master'!$A:$Y,2,FALSE)</f>
        <v>RESTRICTED</v>
      </c>
    </row>
    <row r="188" spans="1:12" s="12" customFormat="1" ht="18.75" x14ac:dyDescent="0.3">
      <c r="A188" s="213">
        <f>INDEX('Cart Formulary Calculator'!$A$12:$A$482,MATCH(F188,'Cart Formulary Calculator'!$F$12:$F$482,0))</f>
        <v>0</v>
      </c>
      <c r="B188" s="214" t="str">
        <f>VLOOKUP(F188,'Drug Portfolio Master'!$A:$Y,4,FALSE)</f>
        <v>TRANEXAMIC ACID INJECTION 1000mg PER 10mL (100mg/mL) 10mL VIAL</v>
      </c>
      <c r="C188" s="215" t="str">
        <f>IF(VLOOKUP(F188,'Drug Portfolio Master'!$A:$Y,5,FALSE)=0,"n/a",VLOOKUP(F188,'Drug Portfolio Master'!$A:$Y,5,FALSE))</f>
        <v>100mg/mL</v>
      </c>
      <c r="D188" s="216" t="str">
        <f>VLOOKUP(F188,'Drug Portfolio Master'!$A:$Y,6,FALSE)</f>
        <v>10mL</v>
      </c>
      <c r="E188" s="216" t="str">
        <f>VLOOKUP(F188,'Drug Portfolio Master'!$A:$Y,3,FALSE)</f>
        <v>55150-188-10</v>
      </c>
      <c r="F188" s="208">
        <v>1015840</v>
      </c>
      <c r="G188" s="217">
        <f>VLOOKUP(F188,'Price Sheet'!$A:$C,3,FALSE)</f>
        <v>19.95</v>
      </c>
      <c r="H188" s="209"/>
      <c r="I188" s="112">
        <f t="shared" si="8"/>
        <v>19.95</v>
      </c>
      <c r="J188" s="112">
        <f t="shared" si="9"/>
        <v>0</v>
      </c>
      <c r="K188" s="98" t="str">
        <f>IFERROR(INDEX('Terms and Lists'!$M$1:$M$15,MATCH(F188,'Terms and Lists'!$K$1:$K$14,0)),"")</f>
        <v/>
      </c>
      <c r="L188" s="45" t="str">
        <f>VLOOKUP(F188,'Drug Portfolio Master'!$A:$Y,2,FALSE)</f>
        <v>ACTIVE</v>
      </c>
    </row>
    <row r="189" spans="1:12" s="12" customFormat="1" ht="18.75" x14ac:dyDescent="0.3">
      <c r="A189" s="213">
        <f>INDEX('Cart Formulary Calculator'!$A$12:$A$482,MATCH(F189,'Cart Formulary Calculator'!$F$12:$F$482,0))</f>
        <v>0</v>
      </c>
      <c r="B189" s="214" t="str">
        <f>VLOOKUP(F189,'Drug Portfolio Master'!$A:$Y,4,FALSE)</f>
        <v>VASOSTRICT(TM) (VASOPRESSIN INJECTION, USP) 20 UNITS PER mL 1mL VIAL</v>
      </c>
      <c r="C189" s="215" t="str">
        <f>IF(VLOOKUP(F189,'Drug Portfolio Master'!$A:$Y,5,FALSE)=0,"n/a",VLOOKUP(F189,'Drug Portfolio Master'!$A:$Y,5,FALSE))</f>
        <v>20 UNITS PER mL</v>
      </c>
      <c r="D189" s="216" t="str">
        <f>VLOOKUP(F189,'Drug Portfolio Master'!$A:$Y,6,FALSE)</f>
        <v>1mL</v>
      </c>
      <c r="E189" s="216" t="str">
        <f>VLOOKUP(F189,'Drug Portfolio Master'!$A:$Y,3,FALSE)</f>
        <v>42023-0164-25</v>
      </c>
      <c r="F189" s="208">
        <v>1009720</v>
      </c>
      <c r="G189" s="217">
        <f>VLOOKUP(F189,'Price Sheet'!$A:$C,3,FALSE)</f>
        <v>336.99</v>
      </c>
      <c r="H189" s="209"/>
      <c r="I189" s="112">
        <f t="shared" si="8"/>
        <v>336.99</v>
      </c>
      <c r="J189" s="112">
        <f t="shared" si="9"/>
        <v>0</v>
      </c>
      <c r="K189" s="98" t="str">
        <f>IFERROR(INDEX('Terms and Lists'!$M$1:$M$15,MATCH(F189,'Terms and Lists'!$K$1:$K$14,0)),"")</f>
        <v/>
      </c>
      <c r="L189" s="45" t="str">
        <f>VLOOKUP(F189,'Drug Portfolio Master'!$A:$Y,2,FALSE)</f>
        <v>ACTIVE</v>
      </c>
    </row>
    <row r="190" spans="1:12" s="12" customFormat="1" ht="18.75" x14ac:dyDescent="0.3">
      <c r="A190" s="213">
        <f>INDEX('Cart Formulary Calculator'!$A$12:$A$482,MATCH(F190,'Cart Formulary Calculator'!$F$12:$F$482,0))</f>
        <v>0</v>
      </c>
      <c r="B190" s="214" t="str">
        <f>VLOOKUP(F190,'Drug Portfolio Master'!$A:$Y,4,FALSE)</f>
        <v>VECURONIUM BROMIDE FOR INJECTION 10mg 1mg/mL 10mL VIAL</v>
      </c>
      <c r="C190" s="215" t="str">
        <f>IF(VLOOKUP(F190,'Drug Portfolio Master'!$A:$Y,5,FALSE)=0,"n/a",VLOOKUP(F190,'Drug Portfolio Master'!$A:$Y,5,FALSE))</f>
        <v>1mg/mL</v>
      </c>
      <c r="D190" s="216" t="str">
        <f>VLOOKUP(F190,'Drug Portfolio Master'!$A:$Y,6,FALSE)</f>
        <v>10mL</v>
      </c>
      <c r="E190" s="216" t="str">
        <f>VLOOKUP(F190,'Drug Portfolio Master'!$A:$Y,3,FALSE)</f>
        <v>0409-1632-01</v>
      </c>
      <c r="F190" s="208">
        <v>1012950</v>
      </c>
      <c r="G190" s="217">
        <f>VLOOKUP(F190,'Price Sheet'!$A:$C,3,FALSE)</f>
        <v>19.8</v>
      </c>
      <c r="H190" s="209"/>
      <c r="I190" s="112">
        <f t="shared" ref="I190:I197" si="10">H190+G190</f>
        <v>19.8</v>
      </c>
      <c r="J190" s="112">
        <f t="shared" ref="J190:J197" si="11">IFERROR(I190*A190,"")</f>
        <v>0</v>
      </c>
      <c r="K190" s="98" t="str">
        <f>IFERROR(INDEX('Terms and Lists'!$M$1:$M$15,MATCH(F190,'Terms and Lists'!$K$1:$K$14,0)),"")</f>
        <v>L</v>
      </c>
      <c r="L190" s="45" t="str">
        <f>VLOOKUP(F190,'Drug Portfolio Master'!$A:$Y,2,FALSE)</f>
        <v>RESTRICTED</v>
      </c>
    </row>
    <row r="191" spans="1:12" s="12" customFormat="1" ht="18.75" x14ac:dyDescent="0.3">
      <c r="A191" s="213">
        <f>INDEX('Cart Formulary Calculator'!$A$12:$A$482,MATCH(F191,'Cart Formulary Calculator'!$F$12:$F$482,0))</f>
        <v>0</v>
      </c>
      <c r="B191" s="214" t="str">
        <f>VLOOKUP(F191,'Drug Portfolio Master'!$A:$Y,4,FALSE)</f>
        <v>VECURONIUM BROMIDE FOR INJECTION, 10mg PER VIAL* 10mL VIAL</v>
      </c>
      <c r="C191" s="215" t="str">
        <f>IF(VLOOKUP(F191,'Drug Portfolio Master'!$A:$Y,5,FALSE)=0,"n/a",VLOOKUP(F191,'Drug Portfolio Master'!$A:$Y,5,FALSE))</f>
        <v>1mg/mL</v>
      </c>
      <c r="D191" s="216" t="str">
        <f>VLOOKUP(F191,'Drug Portfolio Master'!$A:$Y,6,FALSE)</f>
        <v>10mL</v>
      </c>
      <c r="E191" s="216" t="str">
        <f>VLOOKUP(F191,'Drug Portfolio Master'!$A:$Y,3,FALSE)</f>
        <v>55150-235-10</v>
      </c>
      <c r="F191" s="208">
        <v>1016220</v>
      </c>
      <c r="G191" s="217">
        <f>VLOOKUP(F191,'Price Sheet'!$A:$C,3,FALSE)</f>
        <v>19.8</v>
      </c>
      <c r="H191" s="209"/>
      <c r="I191" s="112">
        <f t="shared" si="10"/>
        <v>19.8</v>
      </c>
      <c r="J191" s="112">
        <f t="shared" si="11"/>
        <v>0</v>
      </c>
      <c r="K191" s="98" t="str">
        <f>IFERROR(INDEX('Terms and Lists'!$M$1:$M$15,MATCH(F191,'Terms and Lists'!$K$1:$K$14,0)),"")</f>
        <v>L</v>
      </c>
      <c r="L191" s="45" t="str">
        <f>VLOOKUP(F191,'Drug Portfolio Master'!$A:$Y,2,FALSE)</f>
        <v>RESTRICTED</v>
      </c>
    </row>
    <row r="192" spans="1:12" s="12" customFormat="1" ht="18.75" x14ac:dyDescent="0.3">
      <c r="A192" s="213">
        <f>INDEX('Cart Formulary Calculator'!$A$12:$A$482,MATCH(F192,'Cart Formulary Calculator'!$F$12:$F$482,0))</f>
        <v>0</v>
      </c>
      <c r="B192" s="214" t="str">
        <f>VLOOKUP(F192,'Drug Portfolio Master'!$A:$Y,4,FALSE)</f>
        <v>VENTOLIN® HFA (ALBUTEROL SULFATE) 90mcg BOXED</v>
      </c>
      <c r="C192" s="215" t="str">
        <f>IF(VLOOKUP(F192,'Drug Portfolio Master'!$A:$Y,5,FALSE)=0,"n/a",VLOOKUP(F192,'Drug Portfolio Master'!$A:$Y,5,FALSE))</f>
        <v>90mcg</v>
      </c>
      <c r="D192" s="216" t="str">
        <f>VLOOKUP(F192,'Drug Portfolio Master'!$A:$Y,6,FALSE)</f>
        <v>8gm</v>
      </c>
      <c r="E192" s="216" t="str">
        <f>VLOOKUP(F192,'Drug Portfolio Master'!$A:$Y,3,FALSE)</f>
        <v>0173-0682-24</v>
      </c>
      <c r="F192" s="208">
        <v>1000700</v>
      </c>
      <c r="G192" s="217">
        <f>VLOOKUP(F192,'Price Sheet'!$A:$C,3,FALSE)</f>
        <v>114</v>
      </c>
      <c r="H192" s="209"/>
      <c r="I192" s="112">
        <f t="shared" si="10"/>
        <v>114</v>
      </c>
      <c r="J192" s="112">
        <f t="shared" si="11"/>
        <v>0</v>
      </c>
      <c r="K192" s="98" t="str">
        <f>IFERROR(INDEX('Terms and Lists'!$M$1:$M$15,MATCH(F192,'Terms and Lists'!$K$1:$K$14,0)),"")</f>
        <v/>
      </c>
      <c r="L192" s="45" t="str">
        <f>VLOOKUP(F192,'Drug Portfolio Master'!$A:$Y,2,FALSE)</f>
        <v>ACTIVE</v>
      </c>
    </row>
    <row r="193" spans="1:12" s="12" customFormat="1" ht="18.75" x14ac:dyDescent="0.3">
      <c r="A193" s="213">
        <f>INDEX('Cart Formulary Calculator'!$A$12:$A$482,MATCH(F193,'Cart Formulary Calculator'!$F$12:$F$482,0))</f>
        <v>0</v>
      </c>
      <c r="B193" s="214" t="str">
        <f>VLOOKUP(F193,'Drug Portfolio Master'!$A:$Y,4,FALSE)</f>
        <v>VERAPAMIL HCI INJECTION USP, 5mg PER 2mL (2.5mg/mL) 2mL VIAL</v>
      </c>
      <c r="C193" s="215" t="str">
        <f>IF(VLOOKUP(F193,'Drug Portfolio Master'!$A:$Y,5,FALSE)=0,"n/a",VLOOKUP(F193,'Drug Portfolio Master'!$A:$Y,5,FALSE))</f>
        <v>2.5mg/mL</v>
      </c>
      <c r="D193" s="216" t="str">
        <f>VLOOKUP(F193,'Drug Portfolio Master'!$A:$Y,6,FALSE)</f>
        <v>2mL</v>
      </c>
      <c r="E193" s="216" t="str">
        <f>VLOOKUP(F193,'Drug Portfolio Master'!$A:$Y,3,FALSE)</f>
        <v>55150-342-25</v>
      </c>
      <c r="F193" s="208">
        <v>1016240</v>
      </c>
      <c r="G193" s="217">
        <f>VLOOKUP(F193,'Price Sheet'!$A:$C,3,FALSE)</f>
        <v>58.99</v>
      </c>
      <c r="H193" s="209"/>
      <c r="I193" s="112">
        <f t="shared" si="10"/>
        <v>58.99</v>
      </c>
      <c r="J193" s="112">
        <f t="shared" si="11"/>
        <v>0</v>
      </c>
      <c r="K193" s="98" t="str">
        <f>IFERROR(INDEX('Terms and Lists'!$M$1:$M$15,MATCH(F193,'Terms and Lists'!$K$1:$K$14,0)),"")</f>
        <v/>
      </c>
      <c r="L193" s="45" t="str">
        <f>VLOOKUP(F193,'Drug Portfolio Master'!$A:$Y,2,FALSE)</f>
        <v>ACTIVE</v>
      </c>
    </row>
    <row r="194" spans="1:12" s="12" customFormat="1" ht="18.75" x14ac:dyDescent="0.3">
      <c r="A194" s="213">
        <f>INDEX('Cart Formulary Calculator'!$A$12:$A$482,MATCH(F194,'Cart Formulary Calculator'!$F$12:$F$482,0))</f>
        <v>0</v>
      </c>
      <c r="B194" s="214" t="str">
        <f>VLOOKUP(F194,'Drug Portfolio Master'!$A:$Y,4,FALSE)</f>
        <v>VERAPAMIL HCI INJECTION, USP 10mg PER 4mL (2.5mg/mL) 4mL VIAL</v>
      </c>
      <c r="C194" s="215" t="str">
        <f>IF(VLOOKUP(F194,'Drug Portfolio Master'!$A:$Y,5,FALSE)=0,"n/a",VLOOKUP(F194,'Drug Portfolio Master'!$A:$Y,5,FALSE))</f>
        <v>2.5mg/mL</v>
      </c>
      <c r="D194" s="216" t="str">
        <f>VLOOKUP(F194,'Drug Portfolio Master'!$A:$Y,6,FALSE)</f>
        <v>4mL</v>
      </c>
      <c r="E194" s="216" t="str">
        <f>VLOOKUP(F194,'Drug Portfolio Master'!$A:$Y,3,FALSE)</f>
        <v>55150-343-05</v>
      </c>
      <c r="F194" s="208">
        <v>1016230</v>
      </c>
      <c r="G194" s="217">
        <f>VLOOKUP(F194,'Price Sheet'!$A:$C,3,FALSE)</f>
        <v>25.99</v>
      </c>
      <c r="H194" s="209"/>
      <c r="I194" s="112">
        <f t="shared" si="10"/>
        <v>25.99</v>
      </c>
      <c r="J194" s="112">
        <f t="shared" si="11"/>
        <v>0</v>
      </c>
      <c r="K194" s="98" t="str">
        <f>IFERROR(INDEX('Terms and Lists'!$M$1:$M$15,MATCH(F194,'Terms and Lists'!$K$1:$K$14,0)),"")</f>
        <v/>
      </c>
      <c r="L194" s="45" t="str">
        <f>VLOOKUP(F194,'Drug Portfolio Master'!$A:$Y,2,FALSE)</f>
        <v>ACTIVE</v>
      </c>
    </row>
    <row r="195" spans="1:12" s="12" customFormat="1" ht="18.75" x14ac:dyDescent="0.3">
      <c r="A195" s="213">
        <f>INDEX('Cart Formulary Calculator'!$A$12:$A$482,MATCH(F195,'Cart Formulary Calculator'!$F$12:$F$482,0))</f>
        <v>0</v>
      </c>
      <c r="B195" s="214" t="str">
        <f>VLOOKUP(F195,'Drug Portfolio Master'!$A:$Y,4,FALSE)</f>
        <v>VERAPAMIL HCI INJECTION, USP 5mg/2mL (2.5 mg/mL) VIAL</v>
      </c>
      <c r="C195" s="215" t="str">
        <f>IF(VLOOKUP(F195,'Drug Portfolio Master'!$A:$Y,5,FALSE)=0,"n/a",VLOOKUP(F195,'Drug Portfolio Master'!$A:$Y,5,FALSE))</f>
        <v>5mg/2mL (2.5 mg/mL)</v>
      </c>
      <c r="D195" s="216" t="str">
        <f>VLOOKUP(F195,'Drug Portfolio Master'!$A:$Y,6,FALSE)</f>
        <v>2mL</v>
      </c>
      <c r="E195" s="216" t="str">
        <f>VLOOKUP(F195,'Drug Portfolio Master'!$A:$Y,3,FALSE)</f>
        <v>0409-1144-05</v>
      </c>
      <c r="F195" s="207">
        <v>1000710</v>
      </c>
      <c r="G195" s="217">
        <f>VLOOKUP(F195,'Price Sheet'!$A:$C,3,FALSE)</f>
        <v>58.99</v>
      </c>
      <c r="H195" s="209"/>
      <c r="I195" s="112">
        <f t="shared" si="10"/>
        <v>58.99</v>
      </c>
      <c r="J195" s="112">
        <f t="shared" si="11"/>
        <v>0</v>
      </c>
      <c r="K195" s="98" t="str">
        <f>IFERROR(INDEX('Terms and Lists'!$M$1:$M$15,MATCH(F195,'Terms and Lists'!$K$1:$K$14,0)),"")</f>
        <v/>
      </c>
      <c r="L195" s="45" t="str">
        <f>VLOOKUP(F195,'Drug Portfolio Master'!$A:$Y,2,FALSE)</f>
        <v>ACTIVE</v>
      </c>
    </row>
    <row r="196" spans="1:12" s="12" customFormat="1" ht="18.75" x14ac:dyDescent="0.3">
      <c r="A196" s="213">
        <f>INDEX('Cart Formulary Calculator'!$A$12:$A$482,MATCH(F196,'Cart Formulary Calculator'!$F$12:$F$482,0))</f>
        <v>0</v>
      </c>
      <c r="B196" s="214" t="str">
        <f>VLOOKUP(F196,'Drug Portfolio Master'!$A:$Y,4,FALSE)</f>
        <v>VERAPAMIL HYDROCHLORIDE INJECTION, USP 10mg (2.5 mg/mL) 4mL ANSYR SYR</v>
      </c>
      <c r="C196" s="215" t="str">
        <f>IF(VLOOKUP(F196,'Drug Portfolio Master'!$A:$Y,5,FALSE)=0,"n/a",VLOOKUP(F196,'Drug Portfolio Master'!$A:$Y,5,FALSE))</f>
        <v>10mg (2.5 mg/mL)</v>
      </c>
      <c r="D196" s="216" t="str">
        <f>VLOOKUP(F196,'Drug Portfolio Master'!$A:$Y,6,FALSE)</f>
        <v>4mL</v>
      </c>
      <c r="E196" s="216" t="str">
        <f>VLOOKUP(F196,'Drug Portfolio Master'!$A:$Y,3,FALSE)</f>
        <v>0409-9633-05</v>
      </c>
      <c r="F196" s="208">
        <v>1000720</v>
      </c>
      <c r="G196" s="217">
        <f>VLOOKUP(F196,'Price Sheet'!$A:$C,3,FALSE)</f>
        <v>129.6</v>
      </c>
      <c r="H196" s="209"/>
      <c r="I196" s="112">
        <f t="shared" si="10"/>
        <v>129.6</v>
      </c>
      <c r="J196" s="112">
        <f t="shared" si="11"/>
        <v>0</v>
      </c>
      <c r="K196" s="98" t="str">
        <f>IFERROR(INDEX('Terms and Lists'!$M$1:$M$15,MATCH(F196,'Terms and Lists'!$K$1:$K$14,0)),"")</f>
        <v/>
      </c>
      <c r="L196" s="45" t="str">
        <f>VLOOKUP(F196,'Drug Portfolio Master'!$A:$Y,2,FALSE)</f>
        <v>ACTIVE</v>
      </c>
    </row>
    <row r="197" spans="1:12" s="12" customFormat="1" ht="18.75" x14ac:dyDescent="0.3">
      <c r="A197" s="213">
        <f>INDEX('Cart Formulary Calculator'!$A$12:$A$482,MATCH(F197,'Cart Formulary Calculator'!$F$12:$F$482,0))</f>
        <v>0</v>
      </c>
      <c r="B197" s="214" t="str">
        <f>VLOOKUP(F197,'Drug Portfolio Master'!$A:$Y,4,FALSE)</f>
        <v>XYLOCAINE® -MPF (LIDOCAINE HCI AND EPINEPHRINE INJECTION, USP) WITH EPINEPHRINE 1:200,000 1% 300mg per 30mL (10mg per mL) 30mL VIAL</v>
      </c>
      <c r="C197" s="215" t="str">
        <f>IF(VLOOKUP(F197,'Drug Portfolio Master'!$A:$Y,5,FALSE)=0,"n/a",VLOOKUP(F197,'Drug Portfolio Master'!$A:$Y,5,FALSE))</f>
        <v>10mg/mL</v>
      </c>
      <c r="D197" s="216" t="str">
        <f>VLOOKUP(F197,'Drug Portfolio Master'!$A:$Y,6,FALSE)</f>
        <v>30mL</v>
      </c>
      <c r="E197" s="216" t="str">
        <f>VLOOKUP(F197,'Drug Portfolio Master'!$A:$Y,3,FALSE)</f>
        <v>63323-487-37</v>
      </c>
      <c r="F197" s="208">
        <v>1012370</v>
      </c>
      <c r="G197" s="217">
        <f>VLOOKUP(F197,'Price Sheet'!$A:$C,3,FALSE)</f>
        <v>24.99</v>
      </c>
      <c r="H197" s="209"/>
      <c r="I197" s="112">
        <f t="shared" si="10"/>
        <v>24.99</v>
      </c>
      <c r="J197" s="112">
        <f t="shared" si="11"/>
        <v>0</v>
      </c>
      <c r="K197" s="98" t="str">
        <f>IFERROR(INDEX('Terms and Lists'!$M$1:$M$15,MATCH(F197,'Terms and Lists'!$K$1:$K$14,0)),"")</f>
        <v/>
      </c>
      <c r="L197" s="45" t="str">
        <f>VLOOKUP(F197,'Drug Portfolio Master'!$A:$Y,2,FALSE)</f>
        <v>ACTIVE</v>
      </c>
    </row>
    <row r="198" spans="1:12" s="12" customFormat="1" ht="18.75" x14ac:dyDescent="0.3">
      <c r="A198" s="213"/>
      <c r="B198" s="214"/>
      <c r="C198" s="215"/>
      <c r="D198" s="216"/>
      <c r="E198" s="216"/>
      <c r="F198" s="208"/>
      <c r="G198" s="217"/>
      <c r="H198" s="209"/>
      <c r="I198" s="112"/>
      <c r="J198" s="112"/>
      <c r="K198" s="98"/>
      <c r="L198" s="45"/>
    </row>
    <row r="199" spans="1:12" s="12" customFormat="1" ht="18.75" x14ac:dyDescent="0.3">
      <c r="A199" s="213"/>
      <c r="B199" s="214"/>
      <c r="C199" s="215"/>
      <c r="D199" s="216"/>
      <c r="E199" s="216"/>
      <c r="F199" s="208"/>
      <c r="G199" s="217"/>
      <c r="H199" s="209"/>
      <c r="I199" s="112"/>
      <c r="J199" s="112"/>
      <c r="K199" s="98"/>
      <c r="L199" s="45"/>
    </row>
    <row r="200" spans="1:12" s="12" customFormat="1" ht="18.75" x14ac:dyDescent="0.3">
      <c r="A200" s="213"/>
      <c r="B200" s="214"/>
      <c r="C200" s="215"/>
      <c r="D200" s="216"/>
      <c r="E200" s="216"/>
      <c r="F200" s="208"/>
      <c r="G200" s="217"/>
      <c r="H200" s="209"/>
      <c r="I200" s="112"/>
      <c r="J200" s="112"/>
      <c r="K200" s="98"/>
      <c r="L200" s="45"/>
    </row>
    <row r="201" spans="1:12" s="12" customFormat="1" ht="18.75" x14ac:dyDescent="0.3">
      <c r="A201" s="213"/>
      <c r="B201" s="214"/>
      <c r="C201" s="215"/>
      <c r="D201" s="216"/>
      <c r="E201" s="216"/>
      <c r="F201" s="208"/>
      <c r="G201" s="217"/>
      <c r="H201" s="209"/>
      <c r="I201" s="112"/>
      <c r="J201" s="112"/>
      <c r="K201" s="98"/>
      <c r="L201" s="45"/>
    </row>
    <row r="202" spans="1:12" s="12" customFormat="1" ht="18.75" x14ac:dyDescent="0.3">
      <c r="A202" s="213"/>
      <c r="B202" s="214"/>
      <c r="C202" s="215"/>
      <c r="D202" s="216"/>
      <c r="E202" s="216"/>
      <c r="F202" s="208"/>
      <c r="G202" s="211"/>
      <c r="H202" s="211"/>
      <c r="I202" s="212"/>
      <c r="J202" s="212"/>
      <c r="K202" s="197"/>
      <c r="L202" s="198"/>
    </row>
    <row r="203" spans="1:12" s="12" customFormat="1" ht="18.75" x14ac:dyDescent="0.3">
      <c r="A203" s="213"/>
      <c r="B203" s="214"/>
      <c r="C203" s="215"/>
      <c r="D203" s="216"/>
      <c r="E203" s="216"/>
      <c r="F203" s="210"/>
      <c r="G203" s="217"/>
      <c r="H203" s="209"/>
      <c r="I203" s="112"/>
      <c r="J203" s="112"/>
      <c r="K203" s="98"/>
      <c r="L203" s="45"/>
    </row>
    <row r="204" spans="1:12" s="12" customFormat="1" ht="18.75" x14ac:dyDescent="0.3">
      <c r="A204" s="213"/>
      <c r="B204" s="214"/>
      <c r="C204" s="215"/>
      <c r="D204" s="216"/>
      <c r="E204" s="216"/>
      <c r="F204" s="208"/>
      <c r="G204" s="217"/>
      <c r="H204" s="209"/>
      <c r="I204" s="112"/>
      <c r="J204" s="112"/>
      <c r="K204" s="98"/>
      <c r="L204" s="45"/>
    </row>
    <row r="205" spans="1:12" s="12" customFormat="1" ht="18.75" x14ac:dyDescent="0.3">
      <c r="A205" s="213"/>
      <c r="B205" s="214"/>
      <c r="C205" s="215"/>
      <c r="D205" s="216"/>
      <c r="E205" s="216"/>
      <c r="F205" s="208"/>
      <c r="G205" s="217"/>
      <c r="H205" s="209"/>
      <c r="I205" s="112"/>
      <c r="J205" s="112"/>
      <c r="K205" s="98"/>
      <c r="L205" s="45"/>
    </row>
    <row r="206" spans="1:12" s="12" customFormat="1" ht="18.75" x14ac:dyDescent="0.3">
      <c r="A206" s="213"/>
      <c r="B206" s="214"/>
      <c r="C206" s="215"/>
      <c r="D206" s="216"/>
      <c r="E206" s="216"/>
      <c r="F206" s="208"/>
      <c r="G206" s="217"/>
      <c r="H206" s="209"/>
      <c r="I206" s="112"/>
      <c r="J206" s="112"/>
      <c r="K206" s="98"/>
      <c r="L206" s="45"/>
    </row>
    <row r="207" spans="1:12" s="12" customFormat="1" ht="18.75" x14ac:dyDescent="0.3">
      <c r="A207" s="213"/>
      <c r="B207" s="214"/>
      <c r="C207" s="215"/>
      <c r="D207" s="216"/>
      <c r="E207" s="216"/>
      <c r="F207" s="208"/>
      <c r="G207" s="217"/>
      <c r="H207" s="209"/>
      <c r="I207" s="112"/>
      <c r="J207" s="112"/>
      <c r="K207" s="98"/>
      <c r="L207" s="45"/>
    </row>
    <row r="208" spans="1:12" s="12" customFormat="1" ht="18.75" x14ac:dyDescent="0.3">
      <c r="A208" s="213"/>
      <c r="B208" s="214"/>
      <c r="C208" s="215"/>
      <c r="D208" s="216"/>
      <c r="E208" s="216"/>
      <c r="F208" s="208"/>
      <c r="G208" s="217"/>
      <c r="H208" s="209"/>
      <c r="I208" s="112"/>
      <c r="J208" s="112"/>
      <c r="K208" s="98"/>
      <c r="L208" s="45"/>
    </row>
    <row r="209" spans="1:12" s="12" customFormat="1" ht="18.75" x14ac:dyDescent="0.3">
      <c r="A209" s="213"/>
      <c r="B209" s="214"/>
      <c r="C209" s="215"/>
      <c r="D209" s="216"/>
      <c r="E209" s="216"/>
      <c r="F209" s="208"/>
      <c r="G209" s="217"/>
      <c r="H209" s="209"/>
      <c r="I209" s="112"/>
      <c r="J209" s="112"/>
      <c r="K209" s="98"/>
      <c r="L209" s="45"/>
    </row>
    <row r="210" spans="1:12" s="12" customFormat="1" ht="18.75" x14ac:dyDescent="0.3">
      <c r="A210" s="213"/>
      <c r="B210" s="214"/>
      <c r="C210" s="215"/>
      <c r="D210" s="216"/>
      <c r="E210" s="216"/>
      <c r="F210" s="208"/>
      <c r="G210" s="217"/>
      <c r="H210" s="209"/>
      <c r="I210" s="112"/>
      <c r="J210" s="112"/>
      <c r="K210" s="98"/>
      <c r="L210" s="45"/>
    </row>
    <row r="211" spans="1:12" s="12" customFormat="1" ht="15.75" x14ac:dyDescent="0.25">
      <c r="A211" s="213"/>
      <c r="B211" s="214"/>
      <c r="C211" s="215"/>
      <c r="D211" s="216"/>
      <c r="E211" s="216"/>
      <c r="F211" s="208"/>
      <c r="G211" s="94"/>
      <c r="H211" s="94"/>
      <c r="I211" s="94"/>
      <c r="J211" s="95"/>
    </row>
    <row r="212" spans="1:12" s="12" customFormat="1" x14ac:dyDescent="0.25">
      <c r="A212" s="40"/>
      <c r="B212" s="40"/>
      <c r="C212" s="41"/>
      <c r="D212" s="40"/>
      <c r="E212" s="38"/>
      <c r="F212" s="38"/>
      <c r="G212" s="94"/>
      <c r="H212" s="94"/>
      <c r="I212" s="94"/>
      <c r="J212" s="95"/>
    </row>
    <row r="213" spans="1:12" s="12" customFormat="1" x14ac:dyDescent="0.25">
      <c r="A213" s="40"/>
      <c r="B213" s="40"/>
      <c r="C213" s="41"/>
      <c r="D213" s="40"/>
      <c r="E213" s="38"/>
      <c r="F213" s="38"/>
      <c r="G213" s="94"/>
      <c r="H213" s="94"/>
      <c r="I213" s="94"/>
      <c r="J213" s="95"/>
    </row>
    <row r="214" spans="1:12" s="12" customFormat="1" x14ac:dyDescent="0.25">
      <c r="A214" s="40"/>
      <c r="B214" s="40"/>
      <c r="C214" s="41"/>
      <c r="D214" s="40"/>
      <c r="E214" s="38"/>
      <c r="F214" s="38"/>
      <c r="G214" s="94"/>
      <c r="H214" s="94"/>
      <c r="I214" s="94"/>
      <c r="J214" s="95"/>
    </row>
    <row r="215" spans="1:12" s="12" customFormat="1" x14ac:dyDescent="0.25">
      <c r="A215" s="40"/>
      <c r="B215" s="40"/>
      <c r="C215" s="41"/>
      <c r="D215" s="40"/>
      <c r="E215" s="38"/>
      <c r="F215" s="38"/>
      <c r="G215" s="94"/>
      <c r="H215" s="94"/>
      <c r="I215" s="94"/>
      <c r="J215" s="95"/>
    </row>
    <row r="216" spans="1:12" s="12" customFormat="1" x14ac:dyDescent="0.25">
      <c r="A216" s="40"/>
      <c r="B216" s="40"/>
      <c r="C216" s="41"/>
      <c r="D216" s="40"/>
      <c r="E216" s="38"/>
      <c r="F216" s="38"/>
      <c r="G216" s="94"/>
      <c r="H216" s="94"/>
      <c r="I216" s="94"/>
      <c r="J216" s="95"/>
    </row>
    <row r="217" spans="1:12" s="12" customFormat="1" x14ac:dyDescent="0.25">
      <c r="A217" s="40"/>
      <c r="B217" s="40"/>
      <c r="C217" s="41"/>
      <c r="D217" s="40"/>
      <c r="E217" s="38"/>
      <c r="F217" s="38"/>
      <c r="G217" s="94"/>
      <c r="H217" s="94"/>
      <c r="I217" s="94"/>
      <c r="J217" s="95"/>
    </row>
    <row r="218" spans="1:12" s="12" customFormat="1" x14ac:dyDescent="0.25">
      <c r="A218" s="40"/>
      <c r="B218" s="40"/>
      <c r="C218" s="41"/>
      <c r="D218" s="40"/>
      <c r="E218" s="38"/>
      <c r="F218" s="38"/>
      <c r="G218" s="94"/>
      <c r="H218" s="94"/>
      <c r="I218" s="94"/>
      <c r="J218" s="95"/>
    </row>
    <row r="219" spans="1:12" s="12" customFormat="1" x14ac:dyDescent="0.25">
      <c r="A219" s="40"/>
      <c r="B219" s="40"/>
      <c r="C219" s="41"/>
      <c r="D219" s="40"/>
      <c r="E219" s="38"/>
      <c r="F219" s="38"/>
      <c r="G219" s="94"/>
      <c r="H219" s="94"/>
      <c r="I219" s="94"/>
      <c r="J219" s="95"/>
    </row>
    <row r="220" spans="1:12" s="12" customFormat="1" x14ac:dyDescent="0.25">
      <c r="A220" s="40"/>
      <c r="B220" s="40"/>
      <c r="C220" s="41"/>
      <c r="D220" s="40"/>
      <c r="E220" s="38"/>
      <c r="F220" s="38"/>
      <c r="G220" s="94"/>
      <c r="H220" s="94"/>
      <c r="I220" s="94"/>
      <c r="J220" s="95"/>
    </row>
    <row r="221" spans="1:12" s="12" customFormat="1" x14ac:dyDescent="0.25">
      <c r="A221" s="40"/>
      <c r="B221" s="40"/>
      <c r="C221" s="41"/>
      <c r="D221" s="40"/>
      <c r="E221" s="38"/>
      <c r="F221" s="38"/>
      <c r="G221" s="94"/>
      <c r="H221" s="94"/>
      <c r="I221" s="94"/>
      <c r="J221" s="95"/>
    </row>
    <row r="222" spans="1:12" s="12" customFormat="1" x14ac:dyDescent="0.25">
      <c r="A222" s="40"/>
      <c r="B222" s="40"/>
      <c r="C222" s="41"/>
      <c r="D222" s="40"/>
      <c r="E222" s="38"/>
      <c r="F222" s="38"/>
      <c r="G222" s="94"/>
      <c r="H222" s="94"/>
      <c r="I222" s="94"/>
      <c r="J222" s="95"/>
    </row>
    <row r="223" spans="1:12" s="12" customFormat="1" x14ac:dyDescent="0.25">
      <c r="A223" s="40"/>
      <c r="B223" s="40"/>
      <c r="C223" s="41"/>
      <c r="D223" s="40"/>
      <c r="E223" s="38"/>
      <c r="F223" s="38"/>
      <c r="G223" s="94"/>
      <c r="H223" s="94"/>
      <c r="I223" s="94"/>
      <c r="J223" s="95"/>
    </row>
    <row r="224" spans="1:12" s="12" customFormat="1" x14ac:dyDescent="0.25">
      <c r="A224" s="40"/>
      <c r="B224" s="40"/>
      <c r="C224" s="41"/>
      <c r="D224" s="40"/>
      <c r="E224" s="38"/>
      <c r="F224" s="38"/>
      <c r="G224" s="94"/>
      <c r="H224" s="94"/>
      <c r="I224" s="94"/>
      <c r="J224" s="95"/>
    </row>
    <row r="225" spans="1:10" s="12" customFormat="1" x14ac:dyDescent="0.25">
      <c r="A225" s="40"/>
      <c r="B225" s="40"/>
      <c r="C225" s="41"/>
      <c r="D225" s="40"/>
      <c r="E225" s="38"/>
      <c r="F225" s="38"/>
      <c r="G225" s="94"/>
      <c r="H225" s="94"/>
      <c r="I225" s="94"/>
      <c r="J225" s="95"/>
    </row>
    <row r="226" spans="1:10" s="12" customFormat="1" x14ac:dyDescent="0.25">
      <c r="A226" s="40"/>
      <c r="B226" s="40"/>
      <c r="C226" s="41"/>
      <c r="D226" s="40"/>
      <c r="E226" s="38"/>
      <c r="F226" s="38"/>
      <c r="G226" s="94"/>
      <c r="H226" s="94"/>
      <c r="I226" s="94"/>
      <c r="J226" s="95"/>
    </row>
    <row r="227" spans="1:10" s="12" customFormat="1" x14ac:dyDescent="0.25">
      <c r="A227" s="40"/>
      <c r="B227" s="40"/>
      <c r="C227" s="41"/>
      <c r="D227" s="40"/>
      <c r="E227" s="38"/>
      <c r="F227" s="38"/>
      <c r="G227" s="94"/>
      <c r="H227" s="94"/>
      <c r="I227" s="94"/>
      <c r="J227" s="95"/>
    </row>
    <row r="228" spans="1:10" s="12" customFormat="1" x14ac:dyDescent="0.25">
      <c r="A228" s="40"/>
      <c r="B228" s="40"/>
      <c r="C228" s="41"/>
      <c r="D228" s="40"/>
      <c r="E228" s="38"/>
      <c r="F228" s="38"/>
      <c r="G228" s="94"/>
      <c r="H228" s="94"/>
      <c r="I228" s="94"/>
      <c r="J228" s="95"/>
    </row>
    <row r="229" spans="1:10" s="12" customFormat="1" x14ac:dyDescent="0.25">
      <c r="A229" s="40"/>
      <c r="B229" s="40"/>
      <c r="C229" s="41"/>
      <c r="D229" s="40"/>
      <c r="E229" s="38"/>
      <c r="F229" s="38"/>
      <c r="G229" s="94"/>
      <c r="H229" s="94"/>
      <c r="I229" s="94"/>
      <c r="J229" s="95"/>
    </row>
    <row r="230" spans="1:10" s="12" customFormat="1" x14ac:dyDescent="0.25">
      <c r="A230" s="40"/>
      <c r="B230" s="40"/>
      <c r="C230" s="41"/>
      <c r="D230" s="40"/>
      <c r="E230" s="38"/>
      <c r="F230" s="38"/>
      <c r="G230" s="94"/>
      <c r="H230" s="94"/>
      <c r="I230" s="94"/>
      <c r="J230" s="95"/>
    </row>
    <row r="231" spans="1:10" x14ac:dyDescent="0.25">
      <c r="A231" s="40"/>
      <c r="B231" s="40"/>
      <c r="C231" s="41"/>
      <c r="D231" s="40"/>
      <c r="E231" s="38"/>
      <c r="F231" s="38"/>
    </row>
    <row r="232" spans="1:10" x14ac:dyDescent="0.25">
      <c r="A232" s="40"/>
      <c r="B232" s="40"/>
      <c r="C232" s="41"/>
      <c r="D232" s="40"/>
      <c r="E232" s="38"/>
      <c r="F232" s="38"/>
    </row>
    <row r="233" spans="1:10" x14ac:dyDescent="0.25">
      <c r="A233" s="40"/>
      <c r="B233" s="40"/>
      <c r="C233" s="41"/>
      <c r="D233" s="40"/>
      <c r="E233" s="38"/>
      <c r="F233" s="38"/>
    </row>
  </sheetData>
  <sheetProtection algorithmName="SHA-512" hashValue="aMNd8s5lJ2ryG8QnsLjSVnXfY4KJBh8LT3+Fi7TGXDrzFbfMkOBkQLZgsbfSzpNMFWwu7glank5kCuvzlYCkXg==" saltValue="K8Zw6Jch8i4nVf0KZ9Nq7g==" spinCount="100000" sheet="1" objects="1" scenarios="1" autoFilter="0"/>
  <autoFilter ref="A33:F33" xr:uid="{43762E61-31EC-4555-867A-47D5BEA476F8}">
    <sortState xmlns:xlrd2="http://schemas.microsoft.com/office/spreadsheetml/2017/richdata2" ref="A34:F118">
      <sortCondition ref="B33"/>
    </sortState>
  </autoFilter>
  <sortState xmlns:xlrd2="http://schemas.microsoft.com/office/spreadsheetml/2017/richdata2" ref="A33:L101">
    <sortCondition ref="B33:B101"/>
  </sortState>
  <mergeCells count="36">
    <mergeCell ref="C11:D11"/>
    <mergeCell ref="E11:F11"/>
    <mergeCell ref="E12:F12"/>
    <mergeCell ref="A6:I6"/>
    <mergeCell ref="A1:I1"/>
    <mergeCell ref="A2:I2"/>
    <mergeCell ref="A3:I3"/>
    <mergeCell ref="A4:I4"/>
    <mergeCell ref="A5:I5"/>
    <mergeCell ref="E8:F8"/>
    <mergeCell ref="C9:D9"/>
    <mergeCell ref="E9:F9"/>
    <mergeCell ref="C10:D10"/>
    <mergeCell ref="E10:F10"/>
    <mergeCell ref="K12:L12"/>
    <mergeCell ref="E13:F13"/>
    <mergeCell ref="E14:F14"/>
    <mergeCell ref="E15:F15"/>
    <mergeCell ref="C17:D17"/>
    <mergeCell ref="E17:F17"/>
    <mergeCell ref="C16:D16"/>
    <mergeCell ref="E16:F16"/>
    <mergeCell ref="A26:F26"/>
    <mergeCell ref="A32:F32"/>
    <mergeCell ref="G31:L32"/>
    <mergeCell ref="C18:D18"/>
    <mergeCell ref="E18:F18"/>
    <mergeCell ref="C19:D19"/>
    <mergeCell ref="E19:F19"/>
    <mergeCell ref="A24:F24"/>
    <mergeCell ref="C20:D20"/>
    <mergeCell ref="E20:F20"/>
    <mergeCell ref="C21:D21"/>
    <mergeCell ref="E21:F21"/>
    <mergeCell ref="A22:F22"/>
    <mergeCell ref="A23:F23"/>
  </mergeCells>
  <conditionalFormatting sqref="F212:F233 F1:F25 F27 F29:F31">
    <cfRule type="duplicateValues" dxfId="15" priority="72"/>
  </conditionalFormatting>
  <conditionalFormatting sqref="F198:F211">
    <cfRule type="duplicateValues" dxfId="14" priority="5"/>
  </conditionalFormatting>
  <conditionalFormatting sqref="F196:F197 F34:F194">
    <cfRule type="duplicateValues" dxfId="13" priority="4"/>
  </conditionalFormatting>
  <conditionalFormatting sqref="A212:F981">
    <cfRule type="expression" dxfId="12" priority="281" stopIfTrue="1">
      <formula>$F212=1009960</formula>
    </cfRule>
    <cfRule type="expression" dxfId="11" priority="282" stopIfTrue="1">
      <formula>$K209=1</formula>
    </cfRule>
  </conditionalFormatting>
  <conditionalFormatting sqref="A199:E211">
    <cfRule type="expression" dxfId="10" priority="283" stopIfTrue="1">
      <formula>$F199=1009960</formula>
    </cfRule>
    <cfRule type="expression" dxfId="9" priority="284" stopIfTrue="1">
      <formula>$K198=1</formula>
    </cfRule>
  </conditionalFormatting>
  <conditionalFormatting sqref="F28">
    <cfRule type="duplicateValues" dxfId="8" priority="1"/>
  </conditionalFormatting>
  <conditionalFormatting sqref="F195 A34:E197">
    <cfRule type="expression" dxfId="7" priority="287" stopIfTrue="1">
      <formula>$F34=1009960</formula>
    </cfRule>
    <cfRule type="expression" dxfId="6" priority="288" stopIfTrue="1">
      <formula>$K34=1</formula>
    </cfRule>
  </conditionalFormatting>
  <conditionalFormatting sqref="A198:E198">
    <cfRule type="expression" dxfId="5" priority="289" stopIfTrue="1">
      <formula>$F198=1009960</formula>
    </cfRule>
    <cfRule type="expression" dxfId="4" priority="290" stopIfTrue="1">
      <formula>#REF!=1</formula>
    </cfRule>
  </conditionalFormatting>
  <dataValidations disablePrompts="1" count="2">
    <dataValidation allowBlank="1" showInputMessage="1" showErrorMessage="1" promptTitle="NEW OR EXISTING FACILITY?" prompt="Please specify" sqref="B16" xr:uid="{EF908C4C-B887-481A-8B43-ADE2FD7E60F6}"/>
    <dataValidation type="list" allowBlank="1" showInputMessage="1" showErrorMessage="1" sqref="M25:M26" xr:uid="{291C5565-AF9E-4847-A482-A711797F78E4}">
      <formula1>"Healthfirst, Henry Schein, Medline"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C14B-AFAB-4936-978F-7D09BDB0D922}">
  <sheetPr codeName="Sheet3"/>
  <dimension ref="A1:AP43"/>
  <sheetViews>
    <sheetView zoomScaleNormal="100" workbookViewId="0">
      <selection activeCell="B90" sqref="B90"/>
    </sheetView>
  </sheetViews>
  <sheetFormatPr defaultRowHeight="15" x14ac:dyDescent="0.25"/>
  <cols>
    <col min="1" max="1" width="17" customWidth="1"/>
    <col min="2" max="2" width="10.7109375" bestFit="1" customWidth="1"/>
    <col min="6" max="6" width="14.140625" bestFit="1" customWidth="1"/>
    <col min="9" max="9" width="15.140625" bestFit="1" customWidth="1"/>
    <col min="26" max="30" width="0" hidden="1" customWidth="1"/>
    <col min="32" max="32" width="17" customWidth="1"/>
  </cols>
  <sheetData>
    <row r="1" spans="1:32" x14ac:dyDescent="0.25">
      <c r="F1" t="s">
        <v>272</v>
      </c>
      <c r="H1" t="s">
        <v>1338</v>
      </c>
      <c r="I1" s="191" t="s">
        <v>1447</v>
      </c>
      <c r="J1" s="190"/>
      <c r="K1" s="200">
        <v>1012230</v>
      </c>
      <c r="L1" s="201" t="s">
        <v>1381</v>
      </c>
      <c r="M1" s="201">
        <v>1</v>
      </c>
    </row>
    <row r="2" spans="1:32" x14ac:dyDescent="0.25">
      <c r="A2" t="s">
        <v>155</v>
      </c>
      <c r="F2" t="s">
        <v>227</v>
      </c>
      <c r="I2" s="174"/>
      <c r="J2" s="174"/>
      <c r="K2" s="200">
        <v>1012790</v>
      </c>
      <c r="L2" s="201" t="s">
        <v>1382</v>
      </c>
      <c r="M2" s="201" t="s">
        <v>1380</v>
      </c>
    </row>
    <row r="3" spans="1:32" x14ac:dyDescent="0.25">
      <c r="A3" t="s">
        <v>156</v>
      </c>
      <c r="F3" t="s">
        <v>285</v>
      </c>
      <c r="K3" s="200">
        <v>1012900</v>
      </c>
      <c r="L3" s="201" t="s">
        <v>1382</v>
      </c>
      <c r="M3" s="201" t="s">
        <v>1380</v>
      </c>
    </row>
    <row r="4" spans="1:32" x14ac:dyDescent="0.25">
      <c r="A4" t="s">
        <v>153</v>
      </c>
      <c r="F4" t="s">
        <v>230</v>
      </c>
      <c r="K4" s="200">
        <v>1012910</v>
      </c>
      <c r="L4" s="201" t="s">
        <v>1382</v>
      </c>
      <c r="M4" s="201" t="s">
        <v>1380</v>
      </c>
    </row>
    <row r="5" spans="1:32" x14ac:dyDescent="0.25">
      <c r="A5" t="s">
        <v>154</v>
      </c>
      <c r="F5" t="s">
        <v>281</v>
      </c>
      <c r="K5" s="200">
        <v>1012950</v>
      </c>
      <c r="L5" s="201" t="s">
        <v>1382</v>
      </c>
      <c r="M5" s="201" t="s">
        <v>1380</v>
      </c>
    </row>
    <row r="6" spans="1:32" x14ac:dyDescent="0.25">
      <c r="F6" t="s">
        <v>282</v>
      </c>
      <c r="K6" s="200">
        <v>1015360</v>
      </c>
      <c r="L6" s="201" t="s">
        <v>1381</v>
      </c>
      <c r="M6" s="201">
        <v>1</v>
      </c>
    </row>
    <row r="7" spans="1:32" ht="18.75" x14ac:dyDescent="0.3">
      <c r="A7" s="256"/>
      <c r="B7" s="256"/>
      <c r="C7" s="257"/>
      <c r="D7" s="257"/>
      <c r="F7" t="s">
        <v>283</v>
      </c>
      <c r="K7" s="200">
        <v>1016160</v>
      </c>
      <c r="L7" s="201" t="s">
        <v>1382</v>
      </c>
      <c r="M7" s="201" t="s">
        <v>1380</v>
      </c>
    </row>
    <row r="8" spans="1:32" x14ac:dyDescent="0.25">
      <c r="B8" s="158"/>
      <c r="F8" t="s">
        <v>287</v>
      </c>
      <c r="K8" s="200">
        <v>1016200</v>
      </c>
      <c r="L8" s="201" t="s">
        <v>1381</v>
      </c>
      <c r="M8" s="201">
        <v>1</v>
      </c>
      <c r="AF8" s="157" t="s">
        <v>271</v>
      </c>
    </row>
    <row r="9" spans="1:32" x14ac:dyDescent="0.25">
      <c r="B9" s="158"/>
      <c r="K9" s="200">
        <v>1016210</v>
      </c>
      <c r="L9" s="201" t="s">
        <v>1381</v>
      </c>
      <c r="M9" s="201">
        <v>1</v>
      </c>
      <c r="AF9" s="157"/>
    </row>
    <row r="10" spans="1:32" x14ac:dyDescent="0.25">
      <c r="B10" s="158"/>
      <c r="K10" s="200">
        <v>1016220</v>
      </c>
      <c r="L10" s="201" t="s">
        <v>1382</v>
      </c>
      <c r="M10" s="201" t="s">
        <v>1380</v>
      </c>
      <c r="AF10" s="157"/>
    </row>
    <row r="11" spans="1:32" x14ac:dyDescent="0.25">
      <c r="B11" s="158"/>
      <c r="K11" s="200">
        <v>1016120</v>
      </c>
      <c r="L11" s="201" t="s">
        <v>1381</v>
      </c>
      <c r="M11" s="201">
        <v>1</v>
      </c>
      <c r="AF11" s="157"/>
    </row>
    <row r="12" spans="1:32" x14ac:dyDescent="0.25">
      <c r="B12" s="158"/>
      <c r="K12" s="200">
        <v>1016260</v>
      </c>
      <c r="L12" s="201" t="s">
        <v>1381</v>
      </c>
      <c r="M12" s="201">
        <v>1</v>
      </c>
      <c r="AF12" s="157"/>
    </row>
    <row r="13" spans="1:32" x14ac:dyDescent="0.25">
      <c r="B13" s="158"/>
      <c r="K13" s="200">
        <v>1017390</v>
      </c>
      <c r="L13" s="201" t="s">
        <v>1381</v>
      </c>
      <c r="M13" s="201">
        <v>1</v>
      </c>
      <c r="AF13" s="157"/>
    </row>
    <row r="14" spans="1:32" x14ac:dyDescent="0.25">
      <c r="B14" s="158"/>
      <c r="K14" s="200">
        <v>1018010</v>
      </c>
      <c r="L14" s="201" t="s">
        <v>1381</v>
      </c>
      <c r="M14" s="201">
        <v>1</v>
      </c>
      <c r="AF14" s="157"/>
    </row>
    <row r="15" spans="1:32" x14ac:dyDescent="0.25">
      <c r="B15" s="158"/>
      <c r="AF15" s="157"/>
    </row>
    <row r="16" spans="1:32" x14ac:dyDescent="0.25">
      <c r="B16" s="158"/>
      <c r="AF16" s="157"/>
    </row>
    <row r="17" spans="1:42" x14ac:dyDescent="0.25">
      <c r="B17" s="158"/>
      <c r="AF17" s="157"/>
    </row>
    <row r="18" spans="1:42" ht="15.75" thickBot="1" x14ac:dyDescent="0.3">
      <c r="N18" t="s">
        <v>227</v>
      </c>
      <c r="AF18" t="s">
        <v>230</v>
      </c>
    </row>
    <row r="19" spans="1:42" ht="34.5" thickBot="1" x14ac:dyDescent="0.55000000000000004">
      <c r="A19" s="144" t="s">
        <v>223</v>
      </c>
      <c r="B19" s="145"/>
      <c r="C19" s="145"/>
      <c r="D19" s="145"/>
      <c r="E19" s="145"/>
      <c r="F19" s="145"/>
      <c r="G19" s="145"/>
      <c r="H19" s="145"/>
      <c r="I19" s="145"/>
      <c r="J19" s="145"/>
      <c r="K19" s="145"/>
      <c r="N19" s="146" t="s">
        <v>228</v>
      </c>
      <c r="O19" s="147"/>
      <c r="P19" s="147"/>
      <c r="Q19" s="147"/>
      <c r="R19" s="147"/>
      <c r="S19" s="147"/>
      <c r="T19" s="147"/>
      <c r="U19" s="147"/>
      <c r="V19" s="147"/>
      <c r="W19" s="147"/>
      <c r="X19" s="147"/>
      <c r="AF19" s="146" t="s">
        <v>229</v>
      </c>
      <c r="AG19" s="147"/>
      <c r="AH19" s="147"/>
      <c r="AI19" s="147"/>
      <c r="AJ19" s="147"/>
      <c r="AK19" s="147"/>
      <c r="AL19" s="147"/>
      <c r="AM19" s="147"/>
      <c r="AN19" s="147"/>
      <c r="AO19" s="147"/>
      <c r="AP19" s="147"/>
    </row>
    <row r="21" spans="1:42" s="149" customFormat="1" ht="229.5" customHeight="1" x14ac:dyDescent="0.25">
      <c r="A21" s="317" t="s">
        <v>242</v>
      </c>
      <c r="B21" s="317"/>
      <c r="C21" s="317"/>
      <c r="D21" s="317"/>
      <c r="E21" s="317"/>
      <c r="F21" s="317"/>
      <c r="G21" s="317"/>
      <c r="H21" s="317"/>
      <c r="I21" s="317"/>
      <c r="J21" s="317"/>
      <c r="K21" s="317"/>
      <c r="N21" s="318" t="s">
        <v>1289</v>
      </c>
      <c r="O21" s="318"/>
      <c r="P21" s="318"/>
      <c r="Q21" s="318"/>
      <c r="R21" s="318"/>
      <c r="S21" s="318"/>
      <c r="T21" s="318"/>
      <c r="U21" s="318"/>
      <c r="V21" s="318"/>
      <c r="W21" s="318"/>
      <c r="X21" s="318"/>
      <c r="AF21" s="317" t="s">
        <v>242</v>
      </c>
      <c r="AG21" s="317"/>
      <c r="AH21" s="317"/>
      <c r="AI21" s="317"/>
      <c r="AJ21" s="317"/>
      <c r="AK21" s="317"/>
      <c r="AL21" s="317"/>
      <c r="AM21" s="317"/>
      <c r="AN21" s="317"/>
      <c r="AO21" s="317"/>
      <c r="AP21" s="317"/>
    </row>
    <row r="22" spans="1:42" s="149" customFormat="1" ht="120" customHeight="1" x14ac:dyDescent="0.25">
      <c r="A22" s="317" t="s">
        <v>231</v>
      </c>
      <c r="B22" s="317"/>
      <c r="C22" s="317"/>
      <c r="D22" s="317"/>
      <c r="E22" s="317"/>
      <c r="F22" s="317"/>
      <c r="G22" s="317"/>
      <c r="H22" s="317"/>
      <c r="I22" s="317"/>
      <c r="J22" s="317"/>
      <c r="K22" s="317"/>
      <c r="N22" s="318" t="s">
        <v>246</v>
      </c>
      <c r="O22" s="318"/>
      <c r="P22" s="318"/>
      <c r="Q22" s="318"/>
      <c r="R22" s="318"/>
      <c r="S22" s="318"/>
      <c r="T22" s="318"/>
      <c r="U22" s="318"/>
      <c r="V22" s="318"/>
      <c r="W22" s="318"/>
      <c r="X22" s="318"/>
      <c r="AF22" s="317" t="s">
        <v>231</v>
      </c>
      <c r="AG22" s="317"/>
      <c r="AH22" s="317"/>
      <c r="AI22" s="317"/>
      <c r="AJ22" s="317"/>
      <c r="AK22" s="317"/>
      <c r="AL22" s="317"/>
      <c r="AM22" s="317"/>
      <c r="AN22" s="317"/>
      <c r="AO22" s="317"/>
      <c r="AP22" s="317"/>
    </row>
    <row r="23" spans="1:42" s="149" customFormat="1" ht="231" customHeight="1" x14ac:dyDescent="0.25">
      <c r="A23" s="317" t="s">
        <v>232</v>
      </c>
      <c r="B23" s="317"/>
      <c r="C23" s="317"/>
      <c r="D23" s="317"/>
      <c r="E23" s="317"/>
      <c r="F23" s="317"/>
      <c r="G23" s="317"/>
      <c r="H23" s="317"/>
      <c r="I23" s="317"/>
      <c r="J23" s="317"/>
      <c r="K23" s="317"/>
      <c r="N23" s="318" t="s">
        <v>247</v>
      </c>
      <c r="O23" s="318"/>
      <c r="P23" s="318"/>
      <c r="Q23" s="318"/>
      <c r="R23" s="318"/>
      <c r="S23" s="318"/>
      <c r="T23" s="318"/>
      <c r="U23" s="318"/>
      <c r="V23" s="318"/>
      <c r="W23" s="318"/>
      <c r="X23" s="318"/>
      <c r="AF23" s="317" t="s">
        <v>232</v>
      </c>
      <c r="AG23" s="317"/>
      <c r="AH23" s="317"/>
      <c r="AI23" s="317"/>
      <c r="AJ23" s="317"/>
      <c r="AK23" s="317"/>
      <c r="AL23" s="317"/>
      <c r="AM23" s="317"/>
      <c r="AN23" s="317"/>
      <c r="AO23" s="317"/>
      <c r="AP23" s="317"/>
    </row>
    <row r="24" spans="1:42" s="149" customFormat="1" ht="172.5" customHeight="1" x14ac:dyDescent="0.25">
      <c r="A24" s="317" t="s">
        <v>244</v>
      </c>
      <c r="B24" s="317"/>
      <c r="C24" s="317"/>
      <c r="D24" s="317"/>
      <c r="E24" s="317"/>
      <c r="F24" s="317"/>
      <c r="G24" s="317"/>
      <c r="H24" s="317"/>
      <c r="I24" s="317"/>
      <c r="J24" s="317"/>
      <c r="K24" s="317"/>
      <c r="N24" s="318" t="s">
        <v>248</v>
      </c>
      <c r="O24" s="318"/>
      <c r="P24" s="318"/>
      <c r="Q24" s="318"/>
      <c r="R24" s="318"/>
      <c r="S24" s="318"/>
      <c r="T24" s="318"/>
      <c r="U24" s="318"/>
      <c r="V24" s="318"/>
      <c r="W24" s="318"/>
      <c r="X24" s="318"/>
      <c r="AF24" s="317" t="s">
        <v>244</v>
      </c>
      <c r="AG24" s="317"/>
      <c r="AH24" s="317"/>
      <c r="AI24" s="317"/>
      <c r="AJ24" s="317"/>
      <c r="AK24" s="317"/>
      <c r="AL24" s="317"/>
      <c r="AM24" s="317"/>
      <c r="AN24" s="317"/>
      <c r="AO24" s="317"/>
      <c r="AP24" s="317"/>
    </row>
    <row r="25" spans="1:42" s="149" customFormat="1" ht="225.75" customHeight="1" x14ac:dyDescent="0.25">
      <c r="A25" s="317" t="s">
        <v>233</v>
      </c>
      <c r="B25" s="317"/>
      <c r="C25" s="317"/>
      <c r="D25" s="317"/>
      <c r="E25" s="317"/>
      <c r="F25" s="317"/>
      <c r="G25" s="317"/>
      <c r="H25" s="317"/>
      <c r="I25" s="317"/>
      <c r="J25" s="317"/>
      <c r="K25" s="317"/>
      <c r="N25" s="318" t="s">
        <v>249</v>
      </c>
      <c r="O25" s="318"/>
      <c r="P25" s="318"/>
      <c r="Q25" s="318"/>
      <c r="R25" s="318"/>
      <c r="S25" s="318"/>
      <c r="T25" s="318"/>
      <c r="U25" s="318"/>
      <c r="V25" s="318"/>
      <c r="W25" s="318"/>
      <c r="X25" s="318"/>
      <c r="AF25" s="317" t="s">
        <v>233</v>
      </c>
      <c r="AG25" s="317"/>
      <c r="AH25" s="317"/>
      <c r="AI25" s="317"/>
      <c r="AJ25" s="317"/>
      <c r="AK25" s="317"/>
      <c r="AL25" s="317"/>
      <c r="AM25" s="317"/>
      <c r="AN25" s="317"/>
      <c r="AO25" s="317"/>
      <c r="AP25" s="317"/>
    </row>
    <row r="26" spans="1:42" s="149" customFormat="1" ht="124.5" customHeight="1" x14ac:dyDescent="0.25">
      <c r="A26" s="317" t="s">
        <v>234</v>
      </c>
      <c r="B26" s="317"/>
      <c r="C26" s="317"/>
      <c r="D26" s="317"/>
      <c r="E26" s="317"/>
      <c r="F26" s="317"/>
      <c r="G26" s="317"/>
      <c r="H26" s="317"/>
      <c r="I26" s="317"/>
      <c r="J26" s="317"/>
      <c r="K26" s="317"/>
      <c r="N26" s="318" t="s">
        <v>250</v>
      </c>
      <c r="O26" s="318"/>
      <c r="P26" s="318"/>
      <c r="Q26" s="318"/>
      <c r="R26" s="318"/>
      <c r="S26" s="318"/>
      <c r="T26" s="318"/>
      <c r="U26" s="318"/>
      <c r="V26" s="318"/>
      <c r="W26" s="318"/>
      <c r="X26" s="318"/>
      <c r="AF26" s="317" t="s">
        <v>234</v>
      </c>
      <c r="AG26" s="317"/>
      <c r="AH26" s="317"/>
      <c r="AI26" s="317"/>
      <c r="AJ26" s="317"/>
      <c r="AK26" s="317"/>
      <c r="AL26" s="317"/>
      <c r="AM26" s="317"/>
      <c r="AN26" s="317"/>
      <c r="AO26" s="317"/>
      <c r="AP26" s="317"/>
    </row>
    <row r="27" spans="1:42" s="149" customFormat="1" ht="266.25" customHeight="1" x14ac:dyDescent="0.25">
      <c r="A27" s="317" t="s">
        <v>235</v>
      </c>
      <c r="B27" s="317"/>
      <c r="C27" s="317"/>
      <c r="D27" s="317"/>
      <c r="E27" s="317"/>
      <c r="F27" s="317"/>
      <c r="G27" s="317"/>
      <c r="H27" s="317"/>
      <c r="I27" s="317"/>
      <c r="J27" s="317"/>
      <c r="K27" s="317"/>
      <c r="N27" s="318" t="s">
        <v>1290</v>
      </c>
      <c r="O27" s="318"/>
      <c r="P27" s="318"/>
      <c r="Q27" s="318"/>
      <c r="R27" s="318"/>
      <c r="S27" s="318"/>
      <c r="T27" s="318"/>
      <c r="U27" s="318"/>
      <c r="V27" s="318"/>
      <c r="W27" s="318"/>
      <c r="X27" s="318"/>
      <c r="AF27" s="317" t="s">
        <v>235</v>
      </c>
      <c r="AG27" s="317"/>
      <c r="AH27" s="317"/>
      <c r="AI27" s="317"/>
      <c r="AJ27" s="317"/>
      <c r="AK27" s="317"/>
      <c r="AL27" s="317"/>
      <c r="AM27" s="317"/>
      <c r="AN27" s="317"/>
      <c r="AO27" s="317"/>
      <c r="AP27" s="317"/>
    </row>
    <row r="28" spans="1:42" s="149" customFormat="1" ht="155.25" customHeight="1" x14ac:dyDescent="0.25">
      <c r="A28" s="317" t="s">
        <v>236</v>
      </c>
      <c r="B28" s="317"/>
      <c r="C28" s="317"/>
      <c r="D28" s="317"/>
      <c r="E28" s="317"/>
      <c r="F28" s="317"/>
      <c r="G28" s="317"/>
      <c r="H28" s="317"/>
      <c r="I28" s="317"/>
      <c r="J28" s="317"/>
      <c r="K28" s="317"/>
      <c r="N28" s="318" t="s">
        <v>251</v>
      </c>
      <c r="O28" s="318"/>
      <c r="P28" s="318"/>
      <c r="Q28" s="318"/>
      <c r="R28" s="318"/>
      <c r="S28" s="318"/>
      <c r="T28" s="318"/>
      <c r="U28" s="318"/>
      <c r="V28" s="318"/>
      <c r="W28" s="318"/>
      <c r="X28" s="318"/>
      <c r="AF28" s="317" t="s">
        <v>236</v>
      </c>
      <c r="AG28" s="317"/>
      <c r="AH28" s="317"/>
      <c r="AI28" s="317"/>
      <c r="AJ28" s="317"/>
      <c r="AK28" s="317"/>
      <c r="AL28" s="317"/>
      <c r="AM28" s="317"/>
      <c r="AN28" s="317"/>
      <c r="AO28" s="317"/>
      <c r="AP28" s="317"/>
    </row>
    <row r="29" spans="1:42" s="149" customFormat="1" ht="204.75" customHeight="1" x14ac:dyDescent="0.25">
      <c r="A29" s="317" t="s">
        <v>237</v>
      </c>
      <c r="B29" s="317"/>
      <c r="C29" s="317"/>
      <c r="D29" s="317"/>
      <c r="E29" s="317"/>
      <c r="F29" s="317"/>
      <c r="G29" s="317"/>
      <c r="H29" s="317"/>
      <c r="I29" s="317"/>
      <c r="J29" s="317"/>
      <c r="K29" s="317"/>
      <c r="N29" s="318" t="s">
        <v>252</v>
      </c>
      <c r="O29" s="318"/>
      <c r="P29" s="318"/>
      <c r="Q29" s="318"/>
      <c r="R29" s="318"/>
      <c r="S29" s="318"/>
      <c r="T29" s="318"/>
      <c r="U29" s="318"/>
      <c r="V29" s="318"/>
      <c r="W29" s="318"/>
      <c r="X29" s="318"/>
      <c r="AF29" s="317" t="s">
        <v>237</v>
      </c>
      <c r="AG29" s="317"/>
      <c r="AH29" s="317"/>
      <c r="AI29" s="317"/>
      <c r="AJ29" s="317"/>
      <c r="AK29" s="317"/>
      <c r="AL29" s="317"/>
      <c r="AM29" s="317"/>
      <c r="AN29" s="317"/>
      <c r="AO29" s="317"/>
      <c r="AP29" s="317"/>
    </row>
    <row r="30" spans="1:42" s="149" customFormat="1" ht="288" customHeight="1" x14ac:dyDescent="0.25">
      <c r="A30" s="317" t="s">
        <v>238</v>
      </c>
      <c r="B30" s="317"/>
      <c r="C30" s="317"/>
      <c r="D30" s="317"/>
      <c r="E30" s="317"/>
      <c r="F30" s="317"/>
      <c r="G30" s="317"/>
      <c r="H30" s="317"/>
      <c r="I30" s="317"/>
      <c r="J30" s="317"/>
      <c r="K30" s="317"/>
      <c r="N30" s="318" t="s">
        <v>253</v>
      </c>
      <c r="O30" s="318"/>
      <c r="P30" s="318"/>
      <c r="Q30" s="318"/>
      <c r="R30" s="318"/>
      <c r="S30" s="318"/>
      <c r="T30" s="318"/>
      <c r="U30" s="318"/>
      <c r="V30" s="318"/>
      <c r="W30" s="318"/>
      <c r="X30" s="318"/>
      <c r="AF30" s="317" t="s">
        <v>238</v>
      </c>
      <c r="AG30" s="317"/>
      <c r="AH30" s="317"/>
      <c r="AI30" s="317"/>
      <c r="AJ30" s="317"/>
      <c r="AK30" s="317"/>
      <c r="AL30" s="317"/>
      <c r="AM30" s="317"/>
      <c r="AN30" s="317"/>
      <c r="AO30" s="317"/>
      <c r="AP30" s="317"/>
    </row>
    <row r="31" spans="1:42" s="149" customFormat="1" ht="171.75" customHeight="1" x14ac:dyDescent="0.25">
      <c r="A31" s="317" t="s">
        <v>239</v>
      </c>
      <c r="B31" s="317"/>
      <c r="C31" s="317"/>
      <c r="D31" s="317"/>
      <c r="E31" s="317"/>
      <c r="F31" s="317"/>
      <c r="G31" s="317"/>
      <c r="H31" s="317"/>
      <c r="I31" s="317"/>
      <c r="J31" s="317"/>
      <c r="K31" s="317"/>
      <c r="N31" s="318" t="s">
        <v>254</v>
      </c>
      <c r="O31" s="318"/>
      <c r="P31" s="318"/>
      <c r="Q31" s="318"/>
      <c r="R31" s="318"/>
      <c r="S31" s="318"/>
      <c r="T31" s="318"/>
      <c r="U31" s="318"/>
      <c r="V31" s="318"/>
      <c r="W31" s="318"/>
      <c r="X31" s="318"/>
      <c r="AF31" s="317" t="s">
        <v>239</v>
      </c>
      <c r="AG31" s="317"/>
      <c r="AH31" s="317"/>
      <c r="AI31" s="317"/>
      <c r="AJ31" s="317"/>
      <c r="AK31" s="317"/>
      <c r="AL31" s="317"/>
      <c r="AM31" s="317"/>
      <c r="AN31" s="317"/>
      <c r="AO31" s="317"/>
      <c r="AP31" s="317"/>
    </row>
    <row r="32" spans="1:42" s="149" customFormat="1" ht="236.25" customHeight="1" x14ac:dyDescent="0.25">
      <c r="A32" s="317" t="s">
        <v>240</v>
      </c>
      <c r="B32" s="317"/>
      <c r="C32" s="317"/>
      <c r="D32" s="317"/>
      <c r="E32" s="317"/>
      <c r="F32" s="317"/>
      <c r="G32" s="317"/>
      <c r="H32" s="317"/>
      <c r="I32" s="317"/>
      <c r="J32" s="317"/>
      <c r="K32" s="317"/>
      <c r="N32" s="318" t="s">
        <v>255</v>
      </c>
      <c r="O32" s="318"/>
      <c r="P32" s="318"/>
      <c r="Q32" s="318"/>
      <c r="R32" s="318"/>
      <c r="S32" s="318"/>
      <c r="T32" s="318"/>
      <c r="U32" s="318"/>
      <c r="V32" s="318"/>
      <c r="W32" s="318"/>
      <c r="X32" s="318"/>
      <c r="AF32" s="317" t="s">
        <v>240</v>
      </c>
      <c r="AG32" s="317"/>
      <c r="AH32" s="317"/>
      <c r="AI32" s="317"/>
      <c r="AJ32" s="317"/>
      <c r="AK32" s="317"/>
      <c r="AL32" s="317"/>
      <c r="AM32" s="317"/>
      <c r="AN32" s="317"/>
      <c r="AO32" s="317"/>
      <c r="AP32" s="317"/>
    </row>
    <row r="33" spans="1:42" s="149" customFormat="1" ht="399" customHeight="1" x14ac:dyDescent="0.25">
      <c r="A33" s="317" t="s">
        <v>241</v>
      </c>
      <c r="B33" s="317"/>
      <c r="C33" s="317"/>
      <c r="D33" s="317"/>
      <c r="E33" s="317"/>
      <c r="F33" s="317"/>
      <c r="G33" s="317"/>
      <c r="H33" s="317"/>
      <c r="I33" s="317"/>
      <c r="J33" s="317"/>
      <c r="K33" s="317"/>
      <c r="N33" s="318" t="s">
        <v>256</v>
      </c>
      <c r="O33" s="318"/>
      <c r="P33" s="318"/>
      <c r="Q33" s="318"/>
      <c r="R33" s="318"/>
      <c r="S33" s="318"/>
      <c r="T33" s="318"/>
      <c r="U33" s="318"/>
      <c r="V33" s="318"/>
      <c r="W33" s="318"/>
      <c r="X33" s="318"/>
      <c r="AF33" s="317" t="s">
        <v>241</v>
      </c>
      <c r="AG33" s="317"/>
      <c r="AH33" s="317"/>
      <c r="AI33" s="317"/>
      <c r="AJ33" s="317"/>
      <c r="AK33" s="317"/>
      <c r="AL33" s="317"/>
      <c r="AM33" s="317"/>
      <c r="AN33" s="317"/>
      <c r="AO33" s="317"/>
      <c r="AP33" s="317"/>
    </row>
    <row r="34" spans="1:42" ht="124.5" customHeight="1" x14ac:dyDescent="0.25">
      <c r="A34" t="s">
        <v>245</v>
      </c>
      <c r="N34" s="318" t="s">
        <v>257</v>
      </c>
      <c r="O34" s="318"/>
      <c r="P34" s="318"/>
      <c r="Q34" s="318"/>
      <c r="R34" s="318"/>
      <c r="S34" s="318"/>
      <c r="T34" s="318"/>
      <c r="U34" s="318"/>
      <c r="V34" s="318"/>
      <c r="W34" s="318"/>
      <c r="X34" s="318"/>
      <c r="AF34" t="s">
        <v>245</v>
      </c>
    </row>
    <row r="35" spans="1:42" ht="180.75" customHeight="1" x14ac:dyDescent="0.25">
      <c r="A35" t="s">
        <v>245</v>
      </c>
      <c r="N35" s="318" t="s">
        <v>258</v>
      </c>
      <c r="O35" s="318"/>
      <c r="P35" s="318"/>
      <c r="Q35" s="318"/>
      <c r="R35" s="318"/>
      <c r="S35" s="318"/>
      <c r="T35" s="318"/>
      <c r="U35" s="318"/>
      <c r="V35" s="318"/>
      <c r="W35" s="318"/>
      <c r="X35" s="318"/>
      <c r="AF35" t="s">
        <v>245</v>
      </c>
    </row>
    <row r="36" spans="1:42" ht="131.25" customHeight="1" x14ac:dyDescent="0.25">
      <c r="A36" t="s">
        <v>245</v>
      </c>
      <c r="N36" s="318" t="s">
        <v>259</v>
      </c>
      <c r="O36" s="318"/>
      <c r="P36" s="318"/>
      <c r="Q36" s="318"/>
      <c r="R36" s="318"/>
      <c r="S36" s="318"/>
      <c r="T36" s="318"/>
      <c r="U36" s="318"/>
      <c r="V36" s="318"/>
      <c r="W36" s="318"/>
      <c r="X36" s="318"/>
      <c r="AF36" t="s">
        <v>245</v>
      </c>
    </row>
    <row r="37" spans="1:42" ht="171.75" customHeight="1" x14ac:dyDescent="0.25">
      <c r="A37" t="s">
        <v>245</v>
      </c>
      <c r="N37" s="318" t="s">
        <v>260</v>
      </c>
      <c r="O37" s="318"/>
      <c r="P37" s="318"/>
      <c r="Q37" s="318"/>
      <c r="R37" s="318"/>
      <c r="S37" s="318"/>
      <c r="T37" s="318"/>
      <c r="U37" s="318"/>
      <c r="V37" s="318"/>
      <c r="W37" s="318"/>
      <c r="X37" s="318"/>
      <c r="AF37" t="s">
        <v>245</v>
      </c>
    </row>
    <row r="38" spans="1:42" ht="256.5" customHeight="1" x14ac:dyDescent="0.25">
      <c r="A38" t="s">
        <v>245</v>
      </c>
      <c r="N38" s="318" t="s">
        <v>261</v>
      </c>
      <c r="O38" s="318"/>
      <c r="P38" s="318"/>
      <c r="Q38" s="318"/>
      <c r="R38" s="318"/>
      <c r="S38" s="318"/>
      <c r="T38" s="318"/>
      <c r="U38" s="318"/>
      <c r="V38" s="318"/>
      <c r="W38" s="318"/>
      <c r="X38" s="318"/>
      <c r="AF38" t="s">
        <v>245</v>
      </c>
    </row>
    <row r="39" spans="1:42" ht="156" customHeight="1" x14ac:dyDescent="0.25">
      <c r="A39" t="s">
        <v>245</v>
      </c>
      <c r="N39" s="318" t="s">
        <v>262</v>
      </c>
      <c r="O39" s="318"/>
      <c r="P39" s="318"/>
      <c r="Q39" s="318"/>
      <c r="R39" s="318"/>
      <c r="S39" s="318"/>
      <c r="T39" s="318"/>
      <c r="U39" s="318"/>
      <c r="V39" s="318"/>
      <c r="W39" s="318"/>
      <c r="X39" s="318"/>
      <c r="AF39" s="152" t="s">
        <v>245</v>
      </c>
    </row>
    <row r="40" spans="1:42" ht="73.5" customHeight="1" x14ac:dyDescent="0.25">
      <c r="A40" t="s">
        <v>245</v>
      </c>
      <c r="N40" s="318" t="s">
        <v>263</v>
      </c>
      <c r="O40" s="318"/>
      <c r="P40" s="318"/>
      <c r="Q40" s="318"/>
      <c r="R40" s="318"/>
      <c r="S40" s="318"/>
      <c r="T40" s="318"/>
      <c r="U40" s="318"/>
      <c r="V40" s="318"/>
      <c r="W40" s="318"/>
      <c r="X40" s="318"/>
      <c r="AF40" t="s">
        <v>245</v>
      </c>
    </row>
    <row r="41" spans="1:42" ht="110.25" customHeight="1" x14ac:dyDescent="0.25">
      <c r="A41" t="s">
        <v>245</v>
      </c>
      <c r="N41" s="318" t="s">
        <v>264</v>
      </c>
      <c r="O41" s="318"/>
      <c r="P41" s="318"/>
      <c r="Q41" s="318"/>
      <c r="R41" s="318"/>
      <c r="S41" s="318"/>
      <c r="T41" s="318"/>
      <c r="U41" s="318"/>
      <c r="V41" s="318"/>
      <c r="W41" s="318"/>
      <c r="X41" s="318"/>
      <c r="AF41" t="s">
        <v>245</v>
      </c>
    </row>
    <row r="42" spans="1:42" ht="78.75" customHeight="1" x14ac:dyDescent="0.25">
      <c r="A42" t="s">
        <v>245</v>
      </c>
      <c r="N42" s="318" t="s">
        <v>265</v>
      </c>
      <c r="O42" s="318"/>
      <c r="P42" s="318"/>
      <c r="Q42" s="318"/>
      <c r="R42" s="318"/>
      <c r="S42" s="318"/>
      <c r="T42" s="318"/>
      <c r="U42" s="318"/>
      <c r="V42" s="318"/>
      <c r="W42" s="318"/>
      <c r="X42" s="318"/>
      <c r="AF42" t="s">
        <v>245</v>
      </c>
    </row>
    <row r="43" spans="1:42" ht="265.5" customHeight="1" x14ac:dyDescent="0.25">
      <c r="A43" t="s">
        <v>245</v>
      </c>
      <c r="N43" s="318"/>
      <c r="O43" s="318"/>
      <c r="P43" s="318"/>
      <c r="Q43" s="318"/>
      <c r="R43" s="318"/>
      <c r="S43" s="318"/>
      <c r="T43" s="318"/>
      <c r="U43" s="318"/>
      <c r="V43" s="318"/>
      <c r="W43" s="318"/>
      <c r="X43" s="318"/>
      <c r="AF43" t="s">
        <v>245</v>
      </c>
    </row>
  </sheetData>
  <sheetProtection algorithmName="SHA-512" hashValue="pplG5xrtbX0ZWrr6RG8wGyF6kFkd27LG7vS5YhB7Cj9IoQwZg/92YADCxxOtQWLaPy9GGvfb7akMHU67QDj/zQ==" saltValue="O4TSLejFahtxtu/8ZOxQrQ==" spinCount="100000" sheet="1" objects="1" scenarios="1" autoFilter="0"/>
  <mergeCells count="51">
    <mergeCell ref="N42:X42"/>
    <mergeCell ref="N43:X43"/>
    <mergeCell ref="N39:X39"/>
    <mergeCell ref="N40:X40"/>
    <mergeCell ref="N41:X41"/>
    <mergeCell ref="N36:X36"/>
    <mergeCell ref="N37:X37"/>
    <mergeCell ref="N38:X38"/>
    <mergeCell ref="N31:X31"/>
    <mergeCell ref="N32:X32"/>
    <mergeCell ref="N33:X33"/>
    <mergeCell ref="N34:X34"/>
    <mergeCell ref="N35:X35"/>
    <mergeCell ref="AF26:AP26"/>
    <mergeCell ref="AF27:AP27"/>
    <mergeCell ref="AF28:AP28"/>
    <mergeCell ref="AF29:AP29"/>
    <mergeCell ref="N21:X21"/>
    <mergeCell ref="N22:X22"/>
    <mergeCell ref="N23:X23"/>
    <mergeCell ref="N24:X24"/>
    <mergeCell ref="N25:X25"/>
    <mergeCell ref="AF21:AP21"/>
    <mergeCell ref="AF22:AP22"/>
    <mergeCell ref="AF23:AP23"/>
    <mergeCell ref="AF24:AP24"/>
    <mergeCell ref="AF25:AP25"/>
    <mergeCell ref="N26:X26"/>
    <mergeCell ref="N27:X27"/>
    <mergeCell ref="A32:K32"/>
    <mergeCell ref="A33:K33"/>
    <mergeCell ref="AF32:AP32"/>
    <mergeCell ref="AF33:AP33"/>
    <mergeCell ref="N30:X30"/>
    <mergeCell ref="AF30:AP30"/>
    <mergeCell ref="N28:X28"/>
    <mergeCell ref="N29:X29"/>
    <mergeCell ref="AF31:AP31"/>
    <mergeCell ref="A30:K30"/>
    <mergeCell ref="A31:K31"/>
    <mergeCell ref="A24:K24"/>
    <mergeCell ref="A25:K25"/>
    <mergeCell ref="A27:K27"/>
    <mergeCell ref="A28:K28"/>
    <mergeCell ref="A29:K29"/>
    <mergeCell ref="A26:K26"/>
    <mergeCell ref="A7:B7"/>
    <mergeCell ref="C7:D7"/>
    <mergeCell ref="A21:K21"/>
    <mergeCell ref="A22:K22"/>
    <mergeCell ref="A23:K23"/>
  </mergeCells>
  <dataValidations disablePrompts="1" count="2">
    <dataValidation type="list" allowBlank="1" showInputMessage="1" showErrorMessage="1" errorTitle="Please select " error="Please Select from dropdown list" sqref="A2:A5" xr:uid="{7941EABC-94B2-415C-BD59-BEAE46AB4743}">
      <formula1>$A$3:$A$5</formula1>
    </dataValidation>
    <dataValidation type="list" allowBlank="1" showInputMessage="1" showErrorMessage="1" sqref="B8:B17" xr:uid="{9BD94EC9-AB71-4AFD-873F-1736D797BAFE}">
      <formula1>"Annual, Quarterly"</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FD031-FE1E-4963-A42F-148DDA6ED79F}">
  <sheetPr codeName="Sheet10"/>
  <dimension ref="A1:C794"/>
  <sheetViews>
    <sheetView workbookViewId="0">
      <selection sqref="A1:A1048576"/>
    </sheetView>
  </sheetViews>
  <sheetFormatPr defaultRowHeight="15" x14ac:dyDescent="0.25"/>
  <cols>
    <col min="1" max="1" width="19.85546875" style="164" customWidth="1"/>
    <col min="2" max="2" width="107" bestFit="1" customWidth="1"/>
    <col min="3" max="3" width="11.5703125" style="78" bestFit="1" customWidth="1"/>
  </cols>
  <sheetData>
    <row r="1" spans="1:3" x14ac:dyDescent="0.25">
      <c r="A1" s="164" t="s">
        <v>1287</v>
      </c>
      <c r="B1" t="s">
        <v>1286</v>
      </c>
      <c r="C1" s="78" t="s">
        <v>1285</v>
      </c>
    </row>
    <row r="2" spans="1:3" x14ac:dyDescent="0.25">
      <c r="A2" s="164">
        <v>1000010</v>
      </c>
      <c r="B2" t="s">
        <v>1284</v>
      </c>
      <c r="C2" s="78">
        <v>42.98</v>
      </c>
    </row>
    <row r="3" spans="1:3" x14ac:dyDescent="0.25">
      <c r="A3" s="164">
        <v>1000020</v>
      </c>
      <c r="B3" t="s">
        <v>1283</v>
      </c>
      <c r="C3" s="78">
        <v>29.99</v>
      </c>
    </row>
    <row r="4" spans="1:3" x14ac:dyDescent="0.25">
      <c r="A4" s="164">
        <v>1000040</v>
      </c>
      <c r="B4" t="s">
        <v>1282</v>
      </c>
      <c r="C4" s="78">
        <v>124.99</v>
      </c>
    </row>
    <row r="5" spans="1:3" x14ac:dyDescent="0.25">
      <c r="A5" s="164">
        <v>1000050</v>
      </c>
      <c r="B5" t="s">
        <v>1281</v>
      </c>
      <c r="C5" s="78">
        <v>25.5</v>
      </c>
    </row>
    <row r="6" spans="1:3" x14ac:dyDescent="0.25">
      <c r="A6" s="164">
        <v>1000060</v>
      </c>
      <c r="B6" t="s">
        <v>1280</v>
      </c>
      <c r="C6" s="78">
        <v>19.45</v>
      </c>
    </row>
    <row r="7" spans="1:3" x14ac:dyDescent="0.25">
      <c r="A7" s="164">
        <v>1000070</v>
      </c>
      <c r="B7" t="s">
        <v>1279</v>
      </c>
      <c r="C7" s="78">
        <v>6.99</v>
      </c>
    </row>
    <row r="8" spans="1:3" x14ac:dyDescent="0.25">
      <c r="A8" s="164">
        <v>1000080</v>
      </c>
      <c r="B8" t="s">
        <v>1278</v>
      </c>
      <c r="C8" s="78">
        <v>44.62</v>
      </c>
    </row>
    <row r="9" spans="1:3" x14ac:dyDescent="0.25">
      <c r="A9" s="164">
        <v>1000090</v>
      </c>
      <c r="B9" t="s">
        <v>1277</v>
      </c>
      <c r="C9" s="78">
        <v>35.630000000000003</v>
      </c>
    </row>
    <row r="10" spans="1:3" x14ac:dyDescent="0.25">
      <c r="A10" s="164">
        <v>1000100</v>
      </c>
      <c r="B10" t="s">
        <v>1276</v>
      </c>
      <c r="C10" s="78">
        <v>38.299999999999997</v>
      </c>
    </row>
    <row r="11" spans="1:3" x14ac:dyDescent="0.25">
      <c r="A11" s="164">
        <v>1000140</v>
      </c>
      <c r="B11" t="s">
        <v>1275</v>
      </c>
      <c r="C11" s="78">
        <v>30.99</v>
      </c>
    </row>
    <row r="12" spans="1:3" x14ac:dyDescent="0.25">
      <c r="A12" s="164">
        <v>1000160</v>
      </c>
      <c r="B12" t="s">
        <v>1274</v>
      </c>
      <c r="C12" s="78">
        <v>11.59</v>
      </c>
    </row>
    <row r="13" spans="1:3" x14ac:dyDescent="0.25">
      <c r="A13" s="164">
        <v>1000170</v>
      </c>
      <c r="B13" t="s">
        <v>1273</v>
      </c>
      <c r="C13" s="78">
        <v>51.95</v>
      </c>
    </row>
    <row r="14" spans="1:3" x14ac:dyDescent="0.25">
      <c r="A14" s="164">
        <v>1000180</v>
      </c>
      <c r="B14" t="s">
        <v>1272</v>
      </c>
      <c r="C14" s="78">
        <v>17.600000000000001</v>
      </c>
    </row>
    <row r="15" spans="1:3" x14ac:dyDescent="0.25">
      <c r="A15" s="164">
        <v>1000200</v>
      </c>
      <c r="B15" t="s">
        <v>1271</v>
      </c>
      <c r="C15" s="78">
        <v>21.49</v>
      </c>
    </row>
    <row r="16" spans="1:3" x14ac:dyDescent="0.25">
      <c r="A16" s="164">
        <v>1000210</v>
      </c>
      <c r="B16" t="s">
        <v>1270</v>
      </c>
      <c r="C16" s="78">
        <v>9.9499999999999993</v>
      </c>
    </row>
    <row r="17" spans="1:3" x14ac:dyDescent="0.25">
      <c r="A17" s="164">
        <v>1000280</v>
      </c>
      <c r="B17" t="s">
        <v>1269</v>
      </c>
      <c r="C17" s="78">
        <v>849.95</v>
      </c>
    </row>
    <row r="18" spans="1:3" x14ac:dyDescent="0.25">
      <c r="A18" s="164">
        <v>1000290</v>
      </c>
      <c r="B18" t="s">
        <v>1268</v>
      </c>
      <c r="C18" s="78">
        <v>579.95000000000005</v>
      </c>
    </row>
    <row r="19" spans="1:3" x14ac:dyDescent="0.25">
      <c r="A19" s="164">
        <v>1000300</v>
      </c>
      <c r="B19" t="s">
        <v>1267</v>
      </c>
      <c r="C19" s="78">
        <v>27.5</v>
      </c>
    </row>
    <row r="20" spans="1:3" x14ac:dyDescent="0.25">
      <c r="A20" s="164">
        <v>1000310</v>
      </c>
      <c r="B20" t="s">
        <v>1266</v>
      </c>
      <c r="C20" s="78">
        <v>20.55</v>
      </c>
    </row>
    <row r="21" spans="1:3" x14ac:dyDescent="0.25">
      <c r="A21" s="164">
        <v>1000320</v>
      </c>
      <c r="B21" t="s">
        <v>1265</v>
      </c>
      <c r="C21" s="78">
        <v>18.649999999999999</v>
      </c>
    </row>
    <row r="22" spans="1:3" x14ac:dyDescent="0.25">
      <c r="A22" s="164">
        <v>1000340</v>
      </c>
      <c r="B22" t="s">
        <v>1264</v>
      </c>
      <c r="C22" s="78">
        <v>34.31</v>
      </c>
    </row>
    <row r="23" spans="1:3" x14ac:dyDescent="0.25">
      <c r="A23" s="164">
        <v>1000350</v>
      </c>
      <c r="B23" t="s">
        <v>1263</v>
      </c>
      <c r="C23" s="78">
        <v>20.45</v>
      </c>
    </row>
    <row r="24" spans="1:3" x14ac:dyDescent="0.25">
      <c r="A24" s="164">
        <v>1000360</v>
      </c>
      <c r="B24" t="s">
        <v>1262</v>
      </c>
      <c r="C24" s="78">
        <v>10.45</v>
      </c>
    </row>
    <row r="25" spans="1:3" x14ac:dyDescent="0.25">
      <c r="A25" s="164">
        <v>1000370</v>
      </c>
      <c r="B25" t="s">
        <v>1261</v>
      </c>
      <c r="C25" s="78">
        <v>11.65</v>
      </c>
    </row>
    <row r="26" spans="1:3" x14ac:dyDescent="0.25">
      <c r="A26" s="164">
        <v>1000390</v>
      </c>
      <c r="B26" t="s">
        <v>1260</v>
      </c>
      <c r="C26" s="78">
        <v>35.53</v>
      </c>
    </row>
    <row r="27" spans="1:3" x14ac:dyDescent="0.25">
      <c r="A27" s="164">
        <v>1000420</v>
      </c>
      <c r="B27" t="s">
        <v>1259</v>
      </c>
      <c r="C27" s="78">
        <v>30.5</v>
      </c>
    </row>
    <row r="28" spans="1:3" x14ac:dyDescent="0.25">
      <c r="A28" s="164">
        <v>1000430</v>
      </c>
      <c r="B28" t="s">
        <v>1258</v>
      </c>
      <c r="C28" s="78">
        <v>59.99</v>
      </c>
    </row>
    <row r="29" spans="1:3" x14ac:dyDescent="0.25">
      <c r="A29" s="164">
        <v>1000440</v>
      </c>
      <c r="B29" t="s">
        <v>1257</v>
      </c>
      <c r="C29" s="78">
        <v>110</v>
      </c>
    </row>
    <row r="30" spans="1:3" x14ac:dyDescent="0.25">
      <c r="A30" s="164">
        <v>1000450</v>
      </c>
      <c r="B30" t="s">
        <v>1373</v>
      </c>
      <c r="C30" s="78">
        <v>46.99</v>
      </c>
    </row>
    <row r="31" spans="1:3" x14ac:dyDescent="0.25">
      <c r="A31" s="164">
        <v>1000480</v>
      </c>
      <c r="B31" t="s">
        <v>1256</v>
      </c>
      <c r="C31" s="78">
        <v>14.95</v>
      </c>
    </row>
    <row r="32" spans="1:3" x14ac:dyDescent="0.25">
      <c r="A32" s="164">
        <v>1000500</v>
      </c>
      <c r="B32" t="s">
        <v>1255</v>
      </c>
      <c r="C32" s="78">
        <v>11.95</v>
      </c>
    </row>
    <row r="33" spans="1:3" x14ac:dyDescent="0.25">
      <c r="A33" s="164">
        <v>1000510</v>
      </c>
      <c r="B33" t="s">
        <v>1254</v>
      </c>
      <c r="C33" s="78">
        <v>10.75</v>
      </c>
    </row>
    <row r="34" spans="1:3" x14ac:dyDescent="0.25">
      <c r="A34" s="164">
        <v>1000520</v>
      </c>
      <c r="B34" t="s">
        <v>1253</v>
      </c>
      <c r="C34" s="78">
        <v>25.45</v>
      </c>
    </row>
    <row r="35" spans="1:3" x14ac:dyDescent="0.25">
      <c r="A35" s="164">
        <v>1000540</v>
      </c>
      <c r="B35" t="s">
        <v>1252</v>
      </c>
      <c r="C35" s="78">
        <v>11.2</v>
      </c>
    </row>
    <row r="36" spans="1:3" x14ac:dyDescent="0.25">
      <c r="A36" s="164">
        <v>1000560</v>
      </c>
      <c r="B36" t="s">
        <v>1251</v>
      </c>
      <c r="C36" s="78">
        <v>37.450000000000003</v>
      </c>
    </row>
    <row r="37" spans="1:3" x14ac:dyDescent="0.25">
      <c r="A37" s="164">
        <v>1000570</v>
      </c>
      <c r="B37" t="s">
        <v>1250</v>
      </c>
      <c r="C37" s="78">
        <v>26</v>
      </c>
    </row>
    <row r="38" spans="1:3" x14ac:dyDescent="0.25">
      <c r="A38" s="164">
        <v>1000580</v>
      </c>
      <c r="B38" t="s">
        <v>1249</v>
      </c>
      <c r="C38" s="78">
        <v>37.44</v>
      </c>
    </row>
    <row r="39" spans="1:3" x14ac:dyDescent="0.25">
      <c r="A39" s="164">
        <v>1000590</v>
      </c>
      <c r="B39" t="s">
        <v>1248</v>
      </c>
      <c r="C39" s="78">
        <v>49.99</v>
      </c>
    </row>
    <row r="40" spans="1:3" x14ac:dyDescent="0.25">
      <c r="A40" s="164">
        <v>1000620</v>
      </c>
      <c r="B40" t="s">
        <v>1247</v>
      </c>
      <c r="C40" s="78">
        <v>5.5</v>
      </c>
    </row>
    <row r="41" spans="1:3" x14ac:dyDescent="0.25">
      <c r="A41" s="164">
        <v>1000640</v>
      </c>
      <c r="B41" t="s">
        <v>1246</v>
      </c>
      <c r="C41" s="78">
        <v>37.99</v>
      </c>
    </row>
    <row r="42" spans="1:3" x14ac:dyDescent="0.25">
      <c r="A42" s="164">
        <v>1000650</v>
      </c>
      <c r="B42" t="s">
        <v>1245</v>
      </c>
      <c r="C42" s="78">
        <v>69.5</v>
      </c>
    </row>
    <row r="43" spans="1:3" x14ac:dyDescent="0.25">
      <c r="A43" s="164">
        <v>1000660</v>
      </c>
      <c r="B43" t="s">
        <v>1244</v>
      </c>
      <c r="C43" s="78">
        <v>31.99</v>
      </c>
    </row>
    <row r="44" spans="1:3" x14ac:dyDescent="0.25">
      <c r="A44" s="164">
        <v>1000670</v>
      </c>
      <c r="B44" t="s">
        <v>1243</v>
      </c>
      <c r="C44" s="78">
        <v>24.06</v>
      </c>
    </row>
    <row r="45" spans="1:3" x14ac:dyDescent="0.25">
      <c r="A45" s="164">
        <v>1000680</v>
      </c>
      <c r="B45" t="s">
        <v>1242</v>
      </c>
      <c r="C45" s="78">
        <v>8.7799999999999994</v>
      </c>
    </row>
    <row r="46" spans="1:3" x14ac:dyDescent="0.25">
      <c r="A46" s="164">
        <v>1000690</v>
      </c>
      <c r="B46" t="s">
        <v>1241</v>
      </c>
      <c r="C46" s="78">
        <v>16.03</v>
      </c>
    </row>
    <row r="47" spans="1:3" x14ac:dyDescent="0.25">
      <c r="A47" s="164">
        <v>1000700</v>
      </c>
      <c r="B47" t="s">
        <v>1240</v>
      </c>
      <c r="C47" s="78">
        <v>114</v>
      </c>
    </row>
    <row r="48" spans="1:3" x14ac:dyDescent="0.25">
      <c r="A48" s="164">
        <v>1000710</v>
      </c>
      <c r="B48" t="s">
        <v>1239</v>
      </c>
      <c r="C48" s="78">
        <v>58.99</v>
      </c>
    </row>
    <row r="49" spans="1:3" x14ac:dyDescent="0.25">
      <c r="A49" s="164">
        <v>1000720</v>
      </c>
      <c r="B49" t="s">
        <v>1238</v>
      </c>
      <c r="C49" s="78">
        <v>129.6</v>
      </c>
    </row>
    <row r="50" spans="1:3" x14ac:dyDescent="0.25">
      <c r="A50" s="164">
        <v>1000730</v>
      </c>
      <c r="B50" t="s">
        <v>1237</v>
      </c>
      <c r="C50" s="78">
        <v>5.4</v>
      </c>
    </row>
    <row r="51" spans="1:3" x14ac:dyDescent="0.25">
      <c r="A51" s="164">
        <v>1000750</v>
      </c>
      <c r="B51" t="s">
        <v>1236</v>
      </c>
      <c r="C51" s="78">
        <v>3.1</v>
      </c>
    </row>
    <row r="52" spans="1:3" x14ac:dyDescent="0.25">
      <c r="A52" s="164">
        <v>1000760</v>
      </c>
      <c r="B52" t="s">
        <v>1235</v>
      </c>
      <c r="C52" s="78">
        <v>5</v>
      </c>
    </row>
    <row r="53" spans="1:3" x14ac:dyDescent="0.25">
      <c r="A53" s="164">
        <v>1000770</v>
      </c>
      <c r="B53" t="s">
        <v>1234</v>
      </c>
      <c r="C53" s="78">
        <v>3.07</v>
      </c>
    </row>
    <row r="54" spans="1:3" x14ac:dyDescent="0.25">
      <c r="A54" s="164">
        <v>1000790</v>
      </c>
      <c r="B54" t="s">
        <v>578</v>
      </c>
      <c r="C54" s="78">
        <v>4.75</v>
      </c>
    </row>
    <row r="55" spans="1:3" x14ac:dyDescent="0.25">
      <c r="A55" s="164">
        <v>1000800</v>
      </c>
      <c r="B55" t="s">
        <v>1233</v>
      </c>
      <c r="C55" s="78">
        <v>11.68</v>
      </c>
    </row>
    <row r="56" spans="1:3" x14ac:dyDescent="0.25">
      <c r="A56" s="164">
        <v>1000810</v>
      </c>
      <c r="B56" t="s">
        <v>1232</v>
      </c>
      <c r="C56" s="78">
        <v>6.15</v>
      </c>
    </row>
    <row r="57" spans="1:3" x14ac:dyDescent="0.25">
      <c r="A57" s="164">
        <v>1000980</v>
      </c>
      <c r="B57" t="s">
        <v>1159</v>
      </c>
      <c r="C57" s="78">
        <v>1699</v>
      </c>
    </row>
    <row r="58" spans="1:3" x14ac:dyDescent="0.25">
      <c r="A58" s="164">
        <v>1000990</v>
      </c>
      <c r="B58" t="s">
        <v>1231</v>
      </c>
      <c r="C58" s="78">
        <v>169</v>
      </c>
    </row>
    <row r="59" spans="1:3" x14ac:dyDescent="0.25">
      <c r="A59" s="164">
        <v>1001000</v>
      </c>
      <c r="B59" t="s">
        <v>1230</v>
      </c>
      <c r="C59" s="78">
        <v>95</v>
      </c>
    </row>
    <row r="60" spans="1:3" x14ac:dyDescent="0.25">
      <c r="A60" s="164">
        <v>1001010</v>
      </c>
      <c r="B60" t="s">
        <v>1157</v>
      </c>
      <c r="C60" s="78">
        <v>105</v>
      </c>
    </row>
    <row r="61" spans="1:3" x14ac:dyDescent="0.25">
      <c r="A61" s="164">
        <v>1001020</v>
      </c>
      <c r="B61" t="s">
        <v>1229</v>
      </c>
      <c r="C61" s="78">
        <v>75</v>
      </c>
    </row>
    <row r="62" spans="1:3" x14ac:dyDescent="0.25">
      <c r="A62" s="164">
        <v>1001030</v>
      </c>
      <c r="B62" t="s">
        <v>1228</v>
      </c>
      <c r="C62" s="78">
        <v>65</v>
      </c>
    </row>
    <row r="63" spans="1:3" x14ac:dyDescent="0.25">
      <c r="A63" s="164">
        <v>1001040</v>
      </c>
      <c r="B63" t="s">
        <v>1227</v>
      </c>
      <c r="C63" s="78">
        <v>208.95</v>
      </c>
    </row>
    <row r="64" spans="1:3" x14ac:dyDescent="0.25">
      <c r="A64" s="164">
        <v>1001050</v>
      </c>
      <c r="B64" t="s">
        <v>1226</v>
      </c>
      <c r="C64" s="78">
        <v>208.95</v>
      </c>
    </row>
    <row r="65" spans="1:3" x14ac:dyDescent="0.25">
      <c r="A65" s="164">
        <v>1001070</v>
      </c>
      <c r="B65" t="s">
        <v>1225</v>
      </c>
      <c r="C65" s="78">
        <v>95</v>
      </c>
    </row>
    <row r="66" spans="1:3" x14ac:dyDescent="0.25">
      <c r="A66" s="164">
        <v>1001080</v>
      </c>
      <c r="B66" t="s">
        <v>1224</v>
      </c>
      <c r="C66" s="78">
        <v>199</v>
      </c>
    </row>
    <row r="67" spans="1:3" x14ac:dyDescent="0.25">
      <c r="A67" s="164">
        <v>1001090</v>
      </c>
      <c r="B67" t="s">
        <v>1223</v>
      </c>
      <c r="C67" s="78">
        <v>236</v>
      </c>
    </row>
    <row r="68" spans="1:3" x14ac:dyDescent="0.25">
      <c r="A68" s="164">
        <v>1001100</v>
      </c>
      <c r="B68" t="s">
        <v>1222</v>
      </c>
      <c r="C68" s="78">
        <v>63</v>
      </c>
    </row>
    <row r="69" spans="1:3" x14ac:dyDescent="0.25">
      <c r="A69" s="164">
        <v>1001110</v>
      </c>
      <c r="B69" t="s">
        <v>1221</v>
      </c>
      <c r="C69" s="78">
        <v>43</v>
      </c>
    </row>
    <row r="70" spans="1:3" x14ac:dyDescent="0.25">
      <c r="A70" s="164">
        <v>1001130</v>
      </c>
      <c r="B70" t="s">
        <v>1220</v>
      </c>
      <c r="C70" s="78">
        <v>174</v>
      </c>
    </row>
    <row r="71" spans="1:3" x14ac:dyDescent="0.25">
      <c r="A71" s="164">
        <v>1001140</v>
      </c>
      <c r="B71" t="s">
        <v>1219</v>
      </c>
      <c r="C71" s="78">
        <v>54.99</v>
      </c>
    </row>
    <row r="72" spans="1:3" x14ac:dyDescent="0.25">
      <c r="A72" s="164">
        <v>1001161</v>
      </c>
      <c r="B72" t="s">
        <v>1218</v>
      </c>
      <c r="C72" s="78">
        <v>515</v>
      </c>
    </row>
    <row r="73" spans="1:3" x14ac:dyDescent="0.25">
      <c r="A73" s="164">
        <v>1001170</v>
      </c>
      <c r="B73" t="s">
        <v>1387</v>
      </c>
      <c r="C73" s="78">
        <v>49</v>
      </c>
    </row>
    <row r="74" spans="1:3" x14ac:dyDescent="0.25">
      <c r="A74" s="164">
        <v>1001180</v>
      </c>
      <c r="B74" t="s">
        <v>1217</v>
      </c>
      <c r="C74" s="78">
        <v>1685</v>
      </c>
    </row>
    <row r="75" spans="1:3" x14ac:dyDescent="0.25">
      <c r="A75" s="164">
        <v>1001210</v>
      </c>
      <c r="B75" t="s">
        <v>1216</v>
      </c>
      <c r="C75" s="78">
        <v>114</v>
      </c>
    </row>
    <row r="76" spans="1:3" x14ac:dyDescent="0.25">
      <c r="A76" s="164">
        <v>1001220</v>
      </c>
      <c r="B76" t="s">
        <v>1215</v>
      </c>
      <c r="C76" s="78">
        <v>225.95</v>
      </c>
    </row>
    <row r="77" spans="1:3" x14ac:dyDescent="0.25">
      <c r="A77" s="164">
        <v>1001230</v>
      </c>
      <c r="B77" t="s">
        <v>1214</v>
      </c>
      <c r="C77" s="78">
        <v>295.95</v>
      </c>
    </row>
    <row r="78" spans="1:3" x14ac:dyDescent="0.25">
      <c r="A78" s="164">
        <v>1001240</v>
      </c>
      <c r="B78" t="s">
        <v>1213</v>
      </c>
      <c r="C78" s="78">
        <v>0</v>
      </c>
    </row>
    <row r="79" spans="1:3" x14ac:dyDescent="0.25">
      <c r="A79" s="164">
        <v>1001250</v>
      </c>
      <c r="B79" t="s">
        <v>1212</v>
      </c>
      <c r="C79" s="78">
        <v>998</v>
      </c>
    </row>
    <row r="80" spans="1:3" x14ac:dyDescent="0.25">
      <c r="A80" s="164">
        <v>1001260</v>
      </c>
      <c r="B80" t="s">
        <v>1211</v>
      </c>
      <c r="C80" s="78">
        <v>262.5</v>
      </c>
    </row>
    <row r="81" spans="1:3" x14ac:dyDescent="0.25">
      <c r="A81" s="164">
        <v>1001270</v>
      </c>
      <c r="B81" t="s">
        <v>1210</v>
      </c>
      <c r="C81" s="78">
        <v>1047.9000000000001</v>
      </c>
    </row>
    <row r="82" spans="1:3" x14ac:dyDescent="0.25">
      <c r="A82" s="164">
        <v>1001280</v>
      </c>
      <c r="B82" t="s">
        <v>1209</v>
      </c>
      <c r="C82" s="78">
        <v>825</v>
      </c>
    </row>
    <row r="83" spans="1:3" x14ac:dyDescent="0.25">
      <c r="A83" s="164">
        <v>1001290</v>
      </c>
      <c r="B83" t="s">
        <v>1208</v>
      </c>
      <c r="C83" s="78">
        <v>998</v>
      </c>
    </row>
    <row r="84" spans="1:3" x14ac:dyDescent="0.25">
      <c r="A84" s="164">
        <v>1001300</v>
      </c>
      <c r="B84" t="s">
        <v>1207</v>
      </c>
      <c r="C84" s="78">
        <v>1198</v>
      </c>
    </row>
    <row r="85" spans="1:3" x14ac:dyDescent="0.25">
      <c r="A85" s="164">
        <v>1001310</v>
      </c>
      <c r="B85" t="s">
        <v>1206</v>
      </c>
      <c r="C85" s="78">
        <v>1598</v>
      </c>
    </row>
    <row r="86" spans="1:3" x14ac:dyDescent="0.25">
      <c r="A86" s="164">
        <v>1001320</v>
      </c>
      <c r="B86" t="s">
        <v>1205</v>
      </c>
      <c r="C86" s="78">
        <v>1758</v>
      </c>
    </row>
    <row r="87" spans="1:3" x14ac:dyDescent="0.25">
      <c r="A87" s="164">
        <v>1001330</v>
      </c>
      <c r="B87" t="s">
        <v>1204</v>
      </c>
      <c r="C87" s="78">
        <v>1898</v>
      </c>
    </row>
    <row r="88" spans="1:3" x14ac:dyDescent="0.25">
      <c r="A88" s="164">
        <v>1001340</v>
      </c>
      <c r="B88" t="s">
        <v>1203</v>
      </c>
      <c r="C88" s="78">
        <v>523.95000000000005</v>
      </c>
    </row>
    <row r="89" spans="1:3" x14ac:dyDescent="0.25">
      <c r="A89" s="164">
        <v>1001470</v>
      </c>
      <c r="B89" t="s">
        <v>1202</v>
      </c>
      <c r="C89" s="78">
        <v>0</v>
      </c>
    </row>
    <row r="90" spans="1:3" x14ac:dyDescent="0.25">
      <c r="A90" s="164">
        <v>1001480</v>
      </c>
      <c r="B90" t="s">
        <v>1201</v>
      </c>
      <c r="C90" s="78">
        <v>0</v>
      </c>
    </row>
    <row r="91" spans="1:3" x14ac:dyDescent="0.25">
      <c r="A91" s="164">
        <v>1001490</v>
      </c>
      <c r="B91" t="s">
        <v>1200</v>
      </c>
      <c r="C91" s="78">
        <v>0</v>
      </c>
    </row>
    <row r="92" spans="1:3" x14ac:dyDescent="0.25">
      <c r="A92" s="164">
        <v>1001530</v>
      </c>
      <c r="B92" t="s">
        <v>1199</v>
      </c>
      <c r="C92" s="78">
        <v>0</v>
      </c>
    </row>
    <row r="93" spans="1:3" x14ac:dyDescent="0.25">
      <c r="A93" s="164">
        <v>1001600</v>
      </c>
      <c r="B93" t="s">
        <v>1198</v>
      </c>
      <c r="C93" s="78">
        <v>0</v>
      </c>
    </row>
    <row r="94" spans="1:3" x14ac:dyDescent="0.25">
      <c r="A94" s="164">
        <v>1001610</v>
      </c>
      <c r="B94" t="s">
        <v>1197</v>
      </c>
      <c r="C94" s="78">
        <v>0</v>
      </c>
    </row>
    <row r="95" spans="1:3" x14ac:dyDescent="0.25">
      <c r="A95" s="164">
        <v>1001620</v>
      </c>
      <c r="B95" t="s">
        <v>1196</v>
      </c>
      <c r="C95" s="78">
        <v>0</v>
      </c>
    </row>
    <row r="96" spans="1:3" x14ac:dyDescent="0.25">
      <c r="A96" s="164">
        <v>1001650</v>
      </c>
      <c r="B96" t="s">
        <v>1195</v>
      </c>
      <c r="C96" s="78">
        <v>0</v>
      </c>
    </row>
    <row r="97" spans="1:3" x14ac:dyDescent="0.25">
      <c r="A97" s="164">
        <v>1001700</v>
      </c>
      <c r="B97" t="s">
        <v>1194</v>
      </c>
      <c r="C97" s="78">
        <v>49.95</v>
      </c>
    </row>
    <row r="98" spans="1:3" x14ac:dyDescent="0.25">
      <c r="A98" s="164">
        <v>1001710</v>
      </c>
      <c r="B98" t="s">
        <v>1193</v>
      </c>
      <c r="C98" s="78">
        <v>89.95</v>
      </c>
    </row>
    <row r="99" spans="1:3" x14ac:dyDescent="0.25">
      <c r="A99" s="164">
        <v>1001730</v>
      </c>
      <c r="B99" t="s">
        <v>1192</v>
      </c>
      <c r="C99" s="78">
        <v>0</v>
      </c>
    </row>
    <row r="100" spans="1:3" x14ac:dyDescent="0.25">
      <c r="A100" s="164">
        <v>1001780</v>
      </c>
      <c r="B100" t="s">
        <v>1191</v>
      </c>
      <c r="C100" s="78">
        <v>0</v>
      </c>
    </row>
    <row r="101" spans="1:3" x14ac:dyDescent="0.25">
      <c r="A101" s="164">
        <v>1001790</v>
      </c>
      <c r="B101" t="s">
        <v>1190</v>
      </c>
      <c r="C101" s="78">
        <v>0</v>
      </c>
    </row>
    <row r="102" spans="1:3" x14ac:dyDescent="0.25">
      <c r="A102" s="164">
        <v>1001800</v>
      </c>
      <c r="B102" t="s">
        <v>1189</v>
      </c>
      <c r="C102" s="78">
        <v>0</v>
      </c>
    </row>
    <row r="103" spans="1:3" x14ac:dyDescent="0.25">
      <c r="A103" s="164">
        <v>1001880</v>
      </c>
      <c r="B103" t="s">
        <v>1188</v>
      </c>
      <c r="C103" s="78">
        <v>0</v>
      </c>
    </row>
    <row r="104" spans="1:3" x14ac:dyDescent="0.25">
      <c r="A104" s="164">
        <v>1001890</v>
      </c>
      <c r="B104" t="s">
        <v>1187</v>
      </c>
      <c r="C104" s="78">
        <v>0</v>
      </c>
    </row>
    <row r="105" spans="1:3" x14ac:dyDescent="0.25">
      <c r="A105" s="164">
        <v>1001900</v>
      </c>
      <c r="B105" t="s">
        <v>1186</v>
      </c>
      <c r="C105" s="78">
        <v>0</v>
      </c>
    </row>
    <row r="106" spans="1:3" x14ac:dyDescent="0.25">
      <c r="A106" s="164">
        <v>1002030</v>
      </c>
      <c r="B106" t="s">
        <v>1185</v>
      </c>
      <c r="C106" s="78">
        <v>0</v>
      </c>
    </row>
    <row r="107" spans="1:3" x14ac:dyDescent="0.25">
      <c r="A107" s="164">
        <v>1002040</v>
      </c>
      <c r="B107" t="s">
        <v>1184</v>
      </c>
      <c r="C107" s="78">
        <v>0</v>
      </c>
    </row>
    <row r="108" spans="1:3" x14ac:dyDescent="0.25">
      <c r="A108" s="164">
        <v>1002050</v>
      </c>
      <c r="B108" t="s">
        <v>1183</v>
      </c>
      <c r="C108" s="78">
        <v>0</v>
      </c>
    </row>
    <row r="109" spans="1:3" x14ac:dyDescent="0.25">
      <c r="A109" s="164">
        <v>1002300</v>
      </c>
      <c r="B109" t="s">
        <v>1182</v>
      </c>
      <c r="C109" s="78">
        <v>0</v>
      </c>
    </row>
    <row r="110" spans="1:3" x14ac:dyDescent="0.25">
      <c r="A110" s="164">
        <v>1002320</v>
      </c>
      <c r="B110" t="s">
        <v>1181</v>
      </c>
      <c r="C110" s="78">
        <v>0</v>
      </c>
    </row>
    <row r="111" spans="1:3" x14ac:dyDescent="0.25">
      <c r="A111" s="164">
        <v>1002330</v>
      </c>
      <c r="B111" t="s">
        <v>1180</v>
      </c>
      <c r="C111" s="78">
        <v>0</v>
      </c>
    </row>
    <row r="112" spans="1:3" x14ac:dyDescent="0.25">
      <c r="A112" s="164">
        <v>1002340</v>
      </c>
      <c r="B112" t="s">
        <v>1179</v>
      </c>
      <c r="C112" s="78">
        <v>0</v>
      </c>
    </row>
    <row r="113" spans="1:3" x14ac:dyDescent="0.25">
      <c r="A113" s="164">
        <v>1002350</v>
      </c>
      <c r="B113" t="s">
        <v>1178</v>
      </c>
      <c r="C113" s="78">
        <v>3.95</v>
      </c>
    </row>
    <row r="114" spans="1:3" x14ac:dyDescent="0.25">
      <c r="A114" s="164">
        <v>1002361</v>
      </c>
      <c r="B114" t="s">
        <v>1177</v>
      </c>
      <c r="C114" s="78">
        <v>0</v>
      </c>
    </row>
    <row r="115" spans="1:3" x14ac:dyDescent="0.25">
      <c r="A115" s="164">
        <v>1002370</v>
      </c>
      <c r="B115" t="s">
        <v>1176</v>
      </c>
      <c r="C115" s="78">
        <v>5.4</v>
      </c>
    </row>
    <row r="116" spans="1:3" x14ac:dyDescent="0.25">
      <c r="A116" s="164">
        <v>1002390</v>
      </c>
      <c r="B116" t="s">
        <v>1175</v>
      </c>
      <c r="C116" s="78">
        <v>15.95</v>
      </c>
    </row>
    <row r="117" spans="1:3" x14ac:dyDescent="0.25">
      <c r="A117" s="164">
        <v>1002400</v>
      </c>
      <c r="B117" t="s">
        <v>1174</v>
      </c>
      <c r="C117" s="78">
        <v>43.9</v>
      </c>
    </row>
    <row r="118" spans="1:3" x14ac:dyDescent="0.25">
      <c r="A118" s="164">
        <v>1002460</v>
      </c>
      <c r="B118" t="s">
        <v>1173</v>
      </c>
      <c r="C118" s="78">
        <v>0</v>
      </c>
    </row>
    <row r="119" spans="1:3" x14ac:dyDescent="0.25">
      <c r="A119" s="164">
        <v>1002660</v>
      </c>
      <c r="B119" t="s">
        <v>1172</v>
      </c>
      <c r="C119" s="78">
        <v>94.95</v>
      </c>
    </row>
    <row r="120" spans="1:3" x14ac:dyDescent="0.25">
      <c r="A120" s="164">
        <v>1002670</v>
      </c>
      <c r="B120" t="s">
        <v>1171</v>
      </c>
      <c r="C120" s="78">
        <v>89</v>
      </c>
    </row>
    <row r="121" spans="1:3" x14ac:dyDescent="0.25">
      <c r="A121" s="164">
        <v>1002681</v>
      </c>
      <c r="B121" t="s">
        <v>1170</v>
      </c>
      <c r="C121" s="78">
        <v>94.95</v>
      </c>
    </row>
    <row r="122" spans="1:3" x14ac:dyDescent="0.25">
      <c r="A122" s="164">
        <v>1002690</v>
      </c>
      <c r="B122" t="s">
        <v>1169</v>
      </c>
      <c r="C122" s="78">
        <v>0</v>
      </c>
    </row>
    <row r="123" spans="1:3" x14ac:dyDescent="0.25">
      <c r="A123" s="164">
        <v>1002830</v>
      </c>
      <c r="B123" t="s">
        <v>1168</v>
      </c>
      <c r="C123" s="78">
        <v>2.25</v>
      </c>
    </row>
    <row r="124" spans="1:3" x14ac:dyDescent="0.25">
      <c r="A124" s="164">
        <v>1002840</v>
      </c>
      <c r="B124" t="s">
        <v>1167</v>
      </c>
      <c r="C124" s="78">
        <v>7.15</v>
      </c>
    </row>
    <row r="125" spans="1:3" x14ac:dyDescent="0.25">
      <c r="A125" s="164">
        <v>1002850</v>
      </c>
      <c r="B125" t="s">
        <v>1166</v>
      </c>
      <c r="C125" s="78">
        <v>6.95</v>
      </c>
    </row>
    <row r="126" spans="1:3" x14ac:dyDescent="0.25">
      <c r="A126" s="164">
        <v>1002860</v>
      </c>
      <c r="B126" t="s">
        <v>1165</v>
      </c>
      <c r="C126" s="78">
        <v>2</v>
      </c>
    </row>
    <row r="127" spans="1:3" x14ac:dyDescent="0.25">
      <c r="A127" s="164">
        <v>1002870</v>
      </c>
      <c r="B127" t="s">
        <v>1164</v>
      </c>
      <c r="C127" s="78">
        <v>2</v>
      </c>
    </row>
    <row r="128" spans="1:3" x14ac:dyDescent="0.25">
      <c r="A128" s="164">
        <v>1002880</v>
      </c>
      <c r="B128" t="s">
        <v>1163</v>
      </c>
      <c r="C128" s="78">
        <v>2</v>
      </c>
    </row>
    <row r="129" spans="1:3" x14ac:dyDescent="0.25">
      <c r="A129" s="164">
        <v>1002890</v>
      </c>
      <c r="B129" t="s">
        <v>1162</v>
      </c>
      <c r="C129" s="78">
        <v>3.95</v>
      </c>
    </row>
    <row r="130" spans="1:3" x14ac:dyDescent="0.25">
      <c r="A130" s="164">
        <v>1002900</v>
      </c>
      <c r="B130" t="s">
        <v>1161</v>
      </c>
      <c r="C130" s="78">
        <v>1</v>
      </c>
    </row>
    <row r="131" spans="1:3" x14ac:dyDescent="0.25">
      <c r="A131" s="164">
        <v>1003120</v>
      </c>
      <c r="B131" t="s">
        <v>1160</v>
      </c>
      <c r="C131" s="78">
        <v>36.950000000000003</v>
      </c>
    </row>
    <row r="132" spans="1:3" x14ac:dyDescent="0.25">
      <c r="A132" s="164">
        <v>1003190</v>
      </c>
      <c r="B132" t="s">
        <v>1159</v>
      </c>
      <c r="C132" s="78">
        <v>1699</v>
      </c>
    </row>
    <row r="133" spans="1:3" x14ac:dyDescent="0.25">
      <c r="A133" s="164">
        <v>1003200</v>
      </c>
      <c r="B133" t="s">
        <v>1158</v>
      </c>
      <c r="C133" s="78">
        <v>99.95</v>
      </c>
    </row>
    <row r="134" spans="1:3" x14ac:dyDescent="0.25">
      <c r="A134" s="164">
        <v>1003210</v>
      </c>
      <c r="B134" t="s">
        <v>1157</v>
      </c>
      <c r="C134" s="78">
        <v>105</v>
      </c>
    </row>
    <row r="135" spans="1:3" x14ac:dyDescent="0.25">
      <c r="A135" s="164">
        <v>1003241</v>
      </c>
      <c r="B135" t="s">
        <v>1156</v>
      </c>
      <c r="C135" s="78">
        <v>0</v>
      </c>
    </row>
    <row r="136" spans="1:3" x14ac:dyDescent="0.25">
      <c r="A136" s="164">
        <v>1003251</v>
      </c>
      <c r="B136" t="s">
        <v>1155</v>
      </c>
      <c r="C136" s="78">
        <v>6.95</v>
      </c>
    </row>
    <row r="137" spans="1:3" x14ac:dyDescent="0.25">
      <c r="A137" s="164">
        <v>1003260</v>
      </c>
      <c r="B137" t="s">
        <v>1154</v>
      </c>
      <c r="C137" s="78">
        <v>6.45</v>
      </c>
    </row>
    <row r="138" spans="1:3" x14ac:dyDescent="0.25">
      <c r="A138" s="164">
        <v>1003270</v>
      </c>
      <c r="B138" t="s">
        <v>1153</v>
      </c>
      <c r="C138" s="78">
        <v>5.95</v>
      </c>
    </row>
    <row r="139" spans="1:3" x14ac:dyDescent="0.25">
      <c r="A139" s="164">
        <v>1003280</v>
      </c>
      <c r="B139" t="s">
        <v>1152</v>
      </c>
      <c r="C139" s="78">
        <v>13</v>
      </c>
    </row>
    <row r="140" spans="1:3" x14ac:dyDescent="0.25">
      <c r="A140" s="164">
        <v>1003290</v>
      </c>
      <c r="B140" t="s">
        <v>1151</v>
      </c>
      <c r="C140" s="78">
        <v>4.95</v>
      </c>
    </row>
    <row r="141" spans="1:3" x14ac:dyDescent="0.25">
      <c r="A141" s="164">
        <v>1003310</v>
      </c>
      <c r="B141" t="s">
        <v>1150</v>
      </c>
      <c r="C141" s="78">
        <v>2.95</v>
      </c>
    </row>
    <row r="142" spans="1:3" x14ac:dyDescent="0.25">
      <c r="A142" s="164">
        <v>1003320</v>
      </c>
      <c r="B142" t="s">
        <v>1149</v>
      </c>
      <c r="C142" s="78">
        <v>2.95</v>
      </c>
    </row>
    <row r="143" spans="1:3" x14ac:dyDescent="0.25">
      <c r="A143" s="164">
        <v>1003340</v>
      </c>
      <c r="B143" t="s">
        <v>1148</v>
      </c>
      <c r="C143" s="78">
        <v>6.5</v>
      </c>
    </row>
    <row r="144" spans="1:3" x14ac:dyDescent="0.25">
      <c r="A144" s="164">
        <v>1003350</v>
      </c>
      <c r="B144" t="s">
        <v>1147</v>
      </c>
      <c r="C144" s="78">
        <v>5.0999999999999996</v>
      </c>
    </row>
    <row r="145" spans="1:3" x14ac:dyDescent="0.25">
      <c r="A145" s="164">
        <v>1003471</v>
      </c>
      <c r="B145" t="s">
        <v>1146</v>
      </c>
      <c r="C145" s="78">
        <v>2229</v>
      </c>
    </row>
    <row r="146" spans="1:3" x14ac:dyDescent="0.25">
      <c r="A146" s="164">
        <v>1003480</v>
      </c>
      <c r="B146" t="s">
        <v>1145</v>
      </c>
      <c r="C146" s="78">
        <v>1054</v>
      </c>
    </row>
    <row r="147" spans="1:3" x14ac:dyDescent="0.25">
      <c r="A147" s="164">
        <v>1003490</v>
      </c>
      <c r="B147" t="s">
        <v>1144</v>
      </c>
      <c r="C147" s="78">
        <v>759</v>
      </c>
    </row>
    <row r="148" spans="1:3" x14ac:dyDescent="0.25">
      <c r="A148" s="164">
        <v>1003500</v>
      </c>
      <c r="B148" t="s">
        <v>1143</v>
      </c>
      <c r="C148" s="78">
        <v>979</v>
      </c>
    </row>
    <row r="149" spans="1:3" x14ac:dyDescent="0.25">
      <c r="A149" s="164">
        <v>1003510</v>
      </c>
      <c r="B149" t="s">
        <v>1142</v>
      </c>
      <c r="C149" s="78">
        <v>1259</v>
      </c>
    </row>
    <row r="150" spans="1:3" x14ac:dyDescent="0.25">
      <c r="A150" s="164">
        <v>1003520</v>
      </c>
      <c r="B150" t="s">
        <v>1141</v>
      </c>
      <c r="C150" s="78">
        <v>124</v>
      </c>
    </row>
    <row r="151" spans="1:3" x14ac:dyDescent="0.25">
      <c r="A151" s="164">
        <v>1003530</v>
      </c>
      <c r="B151" t="s">
        <v>1140</v>
      </c>
      <c r="C151" s="78">
        <v>124</v>
      </c>
    </row>
    <row r="152" spans="1:3" x14ac:dyDescent="0.25">
      <c r="A152" s="164">
        <v>1003540</v>
      </c>
      <c r="B152" t="s">
        <v>1139</v>
      </c>
      <c r="C152" s="78">
        <v>599</v>
      </c>
    </row>
    <row r="153" spans="1:3" x14ac:dyDescent="0.25">
      <c r="A153" s="164">
        <v>1003551</v>
      </c>
      <c r="B153" t="s">
        <v>1138</v>
      </c>
      <c r="C153" s="78">
        <v>2149</v>
      </c>
    </row>
    <row r="154" spans="1:3" x14ac:dyDescent="0.25">
      <c r="A154" s="164">
        <v>1003570</v>
      </c>
      <c r="B154" t="s">
        <v>1137</v>
      </c>
      <c r="C154" s="78">
        <v>20.95</v>
      </c>
    </row>
    <row r="155" spans="1:3" x14ac:dyDescent="0.25">
      <c r="A155" s="164">
        <v>1003580</v>
      </c>
      <c r="B155" t="s">
        <v>1136</v>
      </c>
      <c r="C155" s="78">
        <v>79.989999999999995</v>
      </c>
    </row>
    <row r="156" spans="1:3" x14ac:dyDescent="0.25">
      <c r="A156" s="164">
        <v>1003600</v>
      </c>
      <c r="B156" t="s">
        <v>1135</v>
      </c>
      <c r="C156" s="78">
        <v>199.99</v>
      </c>
    </row>
    <row r="157" spans="1:3" x14ac:dyDescent="0.25">
      <c r="A157" s="164">
        <v>1003610</v>
      </c>
      <c r="B157" t="s">
        <v>1134</v>
      </c>
      <c r="C157" s="78">
        <v>119.95</v>
      </c>
    </row>
    <row r="158" spans="1:3" x14ac:dyDescent="0.25">
      <c r="A158" s="164">
        <v>1003661</v>
      </c>
      <c r="B158" t="s">
        <v>1133</v>
      </c>
      <c r="C158" s="78">
        <v>109</v>
      </c>
    </row>
    <row r="159" spans="1:3" x14ac:dyDescent="0.25">
      <c r="A159" s="164">
        <v>1003881</v>
      </c>
      <c r="B159" t="s">
        <v>1132</v>
      </c>
      <c r="C159" s="78">
        <v>0</v>
      </c>
    </row>
    <row r="160" spans="1:3" x14ac:dyDescent="0.25">
      <c r="A160" s="164">
        <v>1003891</v>
      </c>
      <c r="B160" t="s">
        <v>1131</v>
      </c>
      <c r="C160" s="78">
        <v>14.95</v>
      </c>
    </row>
    <row r="161" spans="1:3" x14ac:dyDescent="0.25">
      <c r="A161" s="164">
        <v>1003920</v>
      </c>
      <c r="B161" t="s">
        <v>1130</v>
      </c>
      <c r="C161" s="78">
        <v>25.95</v>
      </c>
    </row>
    <row r="162" spans="1:3" x14ac:dyDescent="0.25">
      <c r="A162" s="164">
        <v>1003930</v>
      </c>
      <c r="B162" t="s">
        <v>1129</v>
      </c>
      <c r="C162" s="78">
        <v>24.95</v>
      </c>
    </row>
    <row r="163" spans="1:3" x14ac:dyDescent="0.25">
      <c r="A163" s="164">
        <v>1003940</v>
      </c>
      <c r="B163" t="s">
        <v>1128</v>
      </c>
      <c r="C163" s="78">
        <v>1.95</v>
      </c>
    </row>
    <row r="164" spans="1:3" x14ac:dyDescent="0.25">
      <c r="A164" s="164">
        <v>1003980</v>
      </c>
      <c r="B164" t="s">
        <v>1127</v>
      </c>
      <c r="C164" s="78">
        <v>19.95</v>
      </c>
    </row>
    <row r="165" spans="1:3" x14ac:dyDescent="0.25">
      <c r="A165" s="164">
        <v>1004100</v>
      </c>
      <c r="B165" t="s">
        <v>1126</v>
      </c>
      <c r="C165" s="78">
        <v>0.5</v>
      </c>
    </row>
    <row r="166" spans="1:3" x14ac:dyDescent="0.25">
      <c r="A166" s="164">
        <v>1004110</v>
      </c>
      <c r="B166" t="s">
        <v>1125</v>
      </c>
      <c r="C166" s="78">
        <v>0.5</v>
      </c>
    </row>
    <row r="167" spans="1:3" x14ac:dyDescent="0.25">
      <c r="A167" s="164">
        <v>1004120</v>
      </c>
      <c r="B167" t="s">
        <v>1124</v>
      </c>
      <c r="C167" s="78">
        <v>0.5</v>
      </c>
    </row>
    <row r="168" spans="1:3" x14ac:dyDescent="0.25">
      <c r="A168" s="164">
        <v>1004150</v>
      </c>
      <c r="B168" t="s">
        <v>1123</v>
      </c>
      <c r="C168" s="78">
        <v>27.25</v>
      </c>
    </row>
    <row r="169" spans="1:3" x14ac:dyDescent="0.25">
      <c r="A169" s="164">
        <v>1004170</v>
      </c>
      <c r="B169" t="s">
        <v>1122</v>
      </c>
      <c r="C169" s="78">
        <v>0</v>
      </c>
    </row>
    <row r="170" spans="1:3" x14ac:dyDescent="0.25">
      <c r="A170" s="164">
        <v>1004171</v>
      </c>
      <c r="B170" t="s">
        <v>1122</v>
      </c>
      <c r="C170" s="78">
        <v>6.5</v>
      </c>
    </row>
    <row r="171" spans="1:3" x14ac:dyDescent="0.25">
      <c r="A171" s="164">
        <v>1004180</v>
      </c>
      <c r="B171" t="s">
        <v>1121</v>
      </c>
      <c r="C171" s="78">
        <v>0</v>
      </c>
    </row>
    <row r="172" spans="1:3" x14ac:dyDescent="0.25">
      <c r="A172" s="164">
        <v>1004190</v>
      </c>
      <c r="B172" t="s">
        <v>1120</v>
      </c>
      <c r="C172" s="78">
        <v>3.35</v>
      </c>
    </row>
    <row r="173" spans="1:3" x14ac:dyDescent="0.25">
      <c r="A173" s="164">
        <v>1004200</v>
      </c>
      <c r="B173" t="s">
        <v>1119</v>
      </c>
      <c r="C173" s="78">
        <v>3.13</v>
      </c>
    </row>
    <row r="174" spans="1:3" x14ac:dyDescent="0.25">
      <c r="A174" s="164">
        <v>1004240</v>
      </c>
      <c r="B174" t="s">
        <v>1118</v>
      </c>
      <c r="C174" s="78">
        <v>59.95</v>
      </c>
    </row>
    <row r="175" spans="1:3" x14ac:dyDescent="0.25">
      <c r="A175" s="164">
        <v>1004250</v>
      </c>
      <c r="B175" t="s">
        <v>1117</v>
      </c>
      <c r="C175" s="78">
        <v>59.95</v>
      </c>
    </row>
    <row r="176" spans="1:3" x14ac:dyDescent="0.25">
      <c r="A176" s="164">
        <v>1004270</v>
      </c>
      <c r="B176" t="s">
        <v>1116</v>
      </c>
      <c r="C176" s="78">
        <v>27.25</v>
      </c>
    </row>
    <row r="177" spans="1:3" x14ac:dyDescent="0.25">
      <c r="A177" s="164">
        <v>1004280</v>
      </c>
      <c r="B177" t="s">
        <v>1115</v>
      </c>
      <c r="C177" s="78">
        <v>27.25</v>
      </c>
    </row>
    <row r="178" spans="1:3" x14ac:dyDescent="0.25">
      <c r="A178" s="164">
        <v>1004290</v>
      </c>
      <c r="B178" t="s">
        <v>1114</v>
      </c>
      <c r="C178" s="78">
        <v>0</v>
      </c>
    </row>
    <row r="179" spans="1:3" x14ac:dyDescent="0.25">
      <c r="A179" s="164">
        <v>1004300</v>
      </c>
      <c r="B179" t="s">
        <v>1113</v>
      </c>
      <c r="C179" s="78">
        <v>3</v>
      </c>
    </row>
    <row r="180" spans="1:3" x14ac:dyDescent="0.25">
      <c r="A180" s="164">
        <v>1004320</v>
      </c>
      <c r="B180" t="s">
        <v>1112</v>
      </c>
      <c r="C180" s="78">
        <v>7.95</v>
      </c>
    </row>
    <row r="181" spans="1:3" x14ac:dyDescent="0.25">
      <c r="A181" s="164">
        <v>1004330</v>
      </c>
      <c r="B181" t="s">
        <v>1111</v>
      </c>
      <c r="C181" s="78">
        <v>0</v>
      </c>
    </row>
    <row r="182" spans="1:3" x14ac:dyDescent="0.25">
      <c r="A182" s="164">
        <v>1004340</v>
      </c>
      <c r="B182" t="s">
        <v>1110</v>
      </c>
      <c r="C182" s="78">
        <v>12.35</v>
      </c>
    </row>
    <row r="183" spans="1:3" x14ac:dyDescent="0.25">
      <c r="A183" s="164">
        <v>1004350</v>
      </c>
      <c r="B183" t="s">
        <v>1109</v>
      </c>
      <c r="C183" s="78">
        <v>12.75</v>
      </c>
    </row>
    <row r="184" spans="1:3" x14ac:dyDescent="0.25">
      <c r="A184" s="164">
        <v>1004360</v>
      </c>
      <c r="B184" t="s">
        <v>1108</v>
      </c>
      <c r="C184" s="78">
        <v>10.15</v>
      </c>
    </row>
    <row r="185" spans="1:3" x14ac:dyDescent="0.25">
      <c r="A185" s="164">
        <v>1004370</v>
      </c>
      <c r="B185" t="s">
        <v>1107</v>
      </c>
      <c r="C185" s="78">
        <v>0</v>
      </c>
    </row>
    <row r="186" spans="1:3" x14ac:dyDescent="0.25">
      <c r="A186" s="164">
        <v>1004380</v>
      </c>
      <c r="B186" t="s">
        <v>1106</v>
      </c>
      <c r="C186" s="78">
        <v>0</v>
      </c>
    </row>
    <row r="187" spans="1:3" x14ac:dyDescent="0.25">
      <c r="A187" s="164">
        <v>1004390</v>
      </c>
      <c r="B187" t="s">
        <v>1105</v>
      </c>
      <c r="C187" s="78">
        <v>0</v>
      </c>
    </row>
    <row r="188" spans="1:3" x14ac:dyDescent="0.25">
      <c r="A188" s="164">
        <v>1004400</v>
      </c>
      <c r="B188" t="s">
        <v>1104</v>
      </c>
      <c r="C188" s="78">
        <v>2.95</v>
      </c>
    </row>
    <row r="189" spans="1:3" x14ac:dyDescent="0.25">
      <c r="A189" s="164">
        <v>1004410</v>
      </c>
      <c r="B189" t="s">
        <v>1103</v>
      </c>
      <c r="C189" s="78">
        <v>12.95</v>
      </c>
    </row>
    <row r="190" spans="1:3" x14ac:dyDescent="0.25">
      <c r="A190" s="164">
        <v>1004420</v>
      </c>
      <c r="B190" t="s">
        <v>1102</v>
      </c>
      <c r="C190" s="78">
        <v>13.95</v>
      </c>
    </row>
    <row r="191" spans="1:3" x14ac:dyDescent="0.25">
      <c r="A191" s="164">
        <v>1004430</v>
      </c>
      <c r="B191" t="s">
        <v>1101</v>
      </c>
      <c r="C191" s="78">
        <v>13.95</v>
      </c>
    </row>
    <row r="192" spans="1:3" x14ac:dyDescent="0.25">
      <c r="A192" s="164">
        <v>1004440</v>
      </c>
      <c r="B192" t="s">
        <v>1100</v>
      </c>
      <c r="C192" s="78">
        <v>13.95</v>
      </c>
    </row>
    <row r="193" spans="1:3" x14ac:dyDescent="0.25">
      <c r="A193" s="164">
        <v>1004450</v>
      </c>
      <c r="B193" t="s">
        <v>1099</v>
      </c>
      <c r="C193" s="78">
        <v>12.5</v>
      </c>
    </row>
    <row r="194" spans="1:3" x14ac:dyDescent="0.25">
      <c r="A194" s="164">
        <v>1004471</v>
      </c>
      <c r="B194" t="s">
        <v>1098</v>
      </c>
      <c r="C194" s="78">
        <v>0</v>
      </c>
    </row>
    <row r="195" spans="1:3" x14ac:dyDescent="0.25">
      <c r="A195" s="164">
        <v>1004500</v>
      </c>
      <c r="B195" t="s">
        <v>1097</v>
      </c>
      <c r="C195" s="78">
        <v>6.95</v>
      </c>
    </row>
    <row r="196" spans="1:3" x14ac:dyDescent="0.25">
      <c r="A196" s="164">
        <v>1004561</v>
      </c>
      <c r="B196" t="s">
        <v>1096</v>
      </c>
      <c r="C196" s="78">
        <v>129.94999999999999</v>
      </c>
    </row>
    <row r="197" spans="1:3" x14ac:dyDescent="0.25">
      <c r="A197" s="164">
        <v>1004571</v>
      </c>
      <c r="B197" t="s">
        <v>1095</v>
      </c>
      <c r="C197" s="78">
        <v>0</v>
      </c>
    </row>
    <row r="198" spans="1:3" x14ac:dyDescent="0.25">
      <c r="A198" s="164">
        <v>1004580</v>
      </c>
      <c r="B198" t="s">
        <v>1094</v>
      </c>
      <c r="C198" s="78">
        <v>11.85</v>
      </c>
    </row>
    <row r="199" spans="1:3" x14ac:dyDescent="0.25">
      <c r="A199" s="164">
        <v>1004590</v>
      </c>
      <c r="B199" t="s">
        <v>1093</v>
      </c>
      <c r="C199" s="78">
        <v>11.85</v>
      </c>
    </row>
    <row r="200" spans="1:3" x14ac:dyDescent="0.25">
      <c r="A200" s="164">
        <v>1004600</v>
      </c>
      <c r="B200" t="s">
        <v>1092</v>
      </c>
      <c r="C200" s="78">
        <v>11.75</v>
      </c>
    </row>
    <row r="201" spans="1:3" x14ac:dyDescent="0.25">
      <c r="A201" s="164">
        <v>1004610</v>
      </c>
      <c r="B201" t="s">
        <v>1091</v>
      </c>
      <c r="C201" s="78">
        <v>11.75</v>
      </c>
    </row>
    <row r="202" spans="1:3" x14ac:dyDescent="0.25">
      <c r="A202" s="164">
        <v>1004620</v>
      </c>
      <c r="B202" t="s">
        <v>1090</v>
      </c>
      <c r="C202" s="78">
        <v>11.85</v>
      </c>
    </row>
    <row r="203" spans="1:3" x14ac:dyDescent="0.25">
      <c r="A203" s="164">
        <v>1004700</v>
      </c>
      <c r="B203" t="s">
        <v>1089</v>
      </c>
      <c r="C203" s="78">
        <v>6</v>
      </c>
    </row>
    <row r="204" spans="1:3" x14ac:dyDescent="0.25">
      <c r="A204" s="164">
        <v>1004710</v>
      </c>
      <c r="B204" t="s">
        <v>1088</v>
      </c>
      <c r="C204" s="78">
        <v>7.95</v>
      </c>
    </row>
    <row r="205" spans="1:3" x14ac:dyDescent="0.25">
      <c r="A205" s="164">
        <v>1004720</v>
      </c>
      <c r="B205" t="s">
        <v>1087</v>
      </c>
      <c r="C205" s="78">
        <v>7.95</v>
      </c>
    </row>
    <row r="206" spans="1:3" x14ac:dyDescent="0.25">
      <c r="A206" s="164">
        <v>1004730</v>
      </c>
      <c r="B206" t="s">
        <v>1086</v>
      </c>
      <c r="C206" s="78">
        <v>0</v>
      </c>
    </row>
    <row r="207" spans="1:3" x14ac:dyDescent="0.25">
      <c r="A207" s="164">
        <v>1004740</v>
      </c>
      <c r="B207" t="s">
        <v>1085</v>
      </c>
      <c r="C207" s="78">
        <v>0</v>
      </c>
    </row>
    <row r="208" spans="1:3" x14ac:dyDescent="0.25">
      <c r="A208" s="164">
        <v>1004830</v>
      </c>
      <c r="B208" t="s">
        <v>1084</v>
      </c>
      <c r="C208" s="78">
        <v>26.85</v>
      </c>
    </row>
    <row r="209" spans="1:3" x14ac:dyDescent="0.25">
      <c r="A209" s="164">
        <v>1004901</v>
      </c>
      <c r="B209" t="s">
        <v>1083</v>
      </c>
      <c r="C209" s="78">
        <v>0</v>
      </c>
    </row>
    <row r="210" spans="1:3" x14ac:dyDescent="0.25">
      <c r="A210" s="164">
        <v>1004970</v>
      </c>
      <c r="B210" t="s">
        <v>1082</v>
      </c>
      <c r="C210" s="78">
        <v>7.95</v>
      </c>
    </row>
    <row r="211" spans="1:3" x14ac:dyDescent="0.25">
      <c r="A211" s="164">
        <v>1005000</v>
      </c>
      <c r="B211" t="s">
        <v>1081</v>
      </c>
      <c r="C211" s="78">
        <v>12.95</v>
      </c>
    </row>
    <row r="212" spans="1:3" x14ac:dyDescent="0.25">
      <c r="A212" s="164">
        <v>1005010</v>
      </c>
      <c r="B212" t="s">
        <v>1080</v>
      </c>
      <c r="C212" s="78">
        <v>0</v>
      </c>
    </row>
    <row r="213" spans="1:3" x14ac:dyDescent="0.25">
      <c r="A213" s="164">
        <v>1005021</v>
      </c>
      <c r="B213" t="s">
        <v>1079</v>
      </c>
      <c r="C213" s="78">
        <v>4</v>
      </c>
    </row>
    <row r="214" spans="1:3" x14ac:dyDescent="0.25">
      <c r="A214" s="164">
        <v>1005030</v>
      </c>
      <c r="B214" t="s">
        <v>1078</v>
      </c>
      <c r="C214" s="78">
        <v>4</v>
      </c>
    </row>
    <row r="215" spans="1:3" x14ac:dyDescent="0.25">
      <c r="A215" s="164">
        <v>1005040</v>
      </c>
      <c r="B215" t="s">
        <v>1077</v>
      </c>
      <c r="C215" s="78">
        <v>3</v>
      </c>
    </row>
    <row r="216" spans="1:3" x14ac:dyDescent="0.25">
      <c r="A216" s="164">
        <v>1005050</v>
      </c>
      <c r="B216" t="s">
        <v>1076</v>
      </c>
      <c r="C216" s="78">
        <v>2.5</v>
      </c>
    </row>
    <row r="217" spans="1:3" x14ac:dyDescent="0.25">
      <c r="A217" s="164">
        <v>1005051</v>
      </c>
      <c r="B217" t="s">
        <v>1076</v>
      </c>
      <c r="C217" s="78">
        <v>2.5</v>
      </c>
    </row>
    <row r="218" spans="1:3" x14ac:dyDescent="0.25">
      <c r="A218" s="164">
        <v>1005110</v>
      </c>
      <c r="B218" t="s">
        <v>1075</v>
      </c>
      <c r="C218" s="78">
        <v>0</v>
      </c>
    </row>
    <row r="219" spans="1:3" x14ac:dyDescent="0.25">
      <c r="A219" s="164">
        <v>1005130</v>
      </c>
      <c r="B219" t="s">
        <v>1074</v>
      </c>
      <c r="C219" s="78">
        <v>0</v>
      </c>
    </row>
    <row r="220" spans="1:3" x14ac:dyDescent="0.25">
      <c r="A220" s="164">
        <v>1005140</v>
      </c>
      <c r="B220" t="s">
        <v>1073</v>
      </c>
      <c r="C220" s="78">
        <v>9.9499999999999993</v>
      </c>
    </row>
    <row r="221" spans="1:3" x14ac:dyDescent="0.25">
      <c r="A221" s="164">
        <v>1005150</v>
      </c>
      <c r="B221" t="s">
        <v>1072</v>
      </c>
      <c r="C221" s="78">
        <v>34.950000000000003</v>
      </c>
    </row>
    <row r="222" spans="1:3" x14ac:dyDescent="0.25">
      <c r="A222" s="164">
        <v>1005180</v>
      </c>
      <c r="B222" t="s">
        <v>1071</v>
      </c>
      <c r="C222" s="78">
        <v>1.99</v>
      </c>
    </row>
    <row r="223" spans="1:3" x14ac:dyDescent="0.25">
      <c r="A223" s="164">
        <v>1005190</v>
      </c>
      <c r="B223" t="s">
        <v>1070</v>
      </c>
      <c r="C223" s="78">
        <v>3.5</v>
      </c>
    </row>
    <row r="224" spans="1:3" x14ac:dyDescent="0.25">
      <c r="A224" s="164">
        <v>1005201</v>
      </c>
      <c r="B224" t="s">
        <v>1069</v>
      </c>
      <c r="C224" s="78">
        <v>5.03</v>
      </c>
    </row>
    <row r="225" spans="1:3" x14ac:dyDescent="0.25">
      <c r="A225" s="164">
        <v>1005250</v>
      </c>
      <c r="B225" t="s">
        <v>1068</v>
      </c>
      <c r="C225" s="78">
        <v>2.95</v>
      </c>
    </row>
    <row r="226" spans="1:3" x14ac:dyDescent="0.25">
      <c r="A226" s="164">
        <v>1005260</v>
      </c>
      <c r="B226" t="s">
        <v>1067</v>
      </c>
      <c r="C226" s="78">
        <v>2.95</v>
      </c>
    </row>
    <row r="227" spans="1:3" x14ac:dyDescent="0.25">
      <c r="A227" s="164">
        <v>1005270</v>
      </c>
      <c r="B227" t="s">
        <v>1066</v>
      </c>
      <c r="C227" s="78">
        <v>2.5</v>
      </c>
    </row>
    <row r="228" spans="1:3" x14ac:dyDescent="0.25">
      <c r="A228" s="164">
        <v>1005280</v>
      </c>
      <c r="B228" t="s">
        <v>1065</v>
      </c>
      <c r="C228" s="78">
        <v>2.5</v>
      </c>
    </row>
    <row r="229" spans="1:3" x14ac:dyDescent="0.25">
      <c r="A229" s="164">
        <v>1005290</v>
      </c>
      <c r="B229" t="s">
        <v>1064</v>
      </c>
      <c r="C229" s="78">
        <v>3.6</v>
      </c>
    </row>
    <row r="230" spans="1:3" x14ac:dyDescent="0.25">
      <c r="A230" s="164">
        <v>1005300</v>
      </c>
      <c r="B230" t="s">
        <v>1063</v>
      </c>
      <c r="C230" s="78">
        <v>0.1</v>
      </c>
    </row>
    <row r="231" spans="1:3" x14ac:dyDescent="0.25">
      <c r="A231" s="164">
        <v>1005310</v>
      </c>
      <c r="B231" t="s">
        <v>1062</v>
      </c>
      <c r="C231" s="78">
        <v>0.28999999999999998</v>
      </c>
    </row>
    <row r="232" spans="1:3" x14ac:dyDescent="0.25">
      <c r="A232" s="164">
        <v>1005330</v>
      </c>
      <c r="B232" t="s">
        <v>1061</v>
      </c>
      <c r="C232" s="78">
        <v>0</v>
      </c>
    </row>
    <row r="233" spans="1:3" x14ac:dyDescent="0.25">
      <c r="A233" s="164">
        <v>1005340</v>
      </c>
      <c r="B233" t="s">
        <v>1060</v>
      </c>
      <c r="C233" s="78">
        <v>0</v>
      </c>
    </row>
    <row r="234" spans="1:3" x14ac:dyDescent="0.25">
      <c r="A234" s="164">
        <v>1005360</v>
      </c>
      <c r="B234" t="s">
        <v>1059</v>
      </c>
      <c r="C234" s="78">
        <v>0</v>
      </c>
    </row>
    <row r="235" spans="1:3" x14ac:dyDescent="0.25">
      <c r="A235" s="164">
        <v>1005370</v>
      </c>
      <c r="B235" t="s">
        <v>1058</v>
      </c>
      <c r="C235" s="78">
        <v>0</v>
      </c>
    </row>
    <row r="236" spans="1:3" x14ac:dyDescent="0.25">
      <c r="A236" s="164">
        <v>1005380</v>
      </c>
      <c r="B236" t="s">
        <v>1057</v>
      </c>
      <c r="C236" s="78">
        <v>0</v>
      </c>
    </row>
    <row r="237" spans="1:3" x14ac:dyDescent="0.25">
      <c r="A237" s="164">
        <v>1005390</v>
      </c>
      <c r="B237" t="s">
        <v>1056</v>
      </c>
      <c r="C237" s="78">
        <v>2.5</v>
      </c>
    </row>
    <row r="238" spans="1:3" x14ac:dyDescent="0.25">
      <c r="A238" s="164">
        <v>1005400</v>
      </c>
      <c r="B238" t="s">
        <v>1055</v>
      </c>
      <c r="C238" s="78">
        <v>2.5</v>
      </c>
    </row>
    <row r="239" spans="1:3" x14ac:dyDescent="0.25">
      <c r="A239" s="164">
        <v>1005410</v>
      </c>
      <c r="B239" t="s">
        <v>1054</v>
      </c>
      <c r="C239" s="78">
        <v>1.99</v>
      </c>
    </row>
    <row r="240" spans="1:3" x14ac:dyDescent="0.25">
      <c r="A240" s="164">
        <v>1005430</v>
      </c>
      <c r="B240" t="s">
        <v>1053</v>
      </c>
      <c r="C240" s="78">
        <v>0</v>
      </c>
    </row>
    <row r="241" spans="1:3" x14ac:dyDescent="0.25">
      <c r="A241" s="164">
        <v>1005510</v>
      </c>
      <c r="B241" t="s">
        <v>1052</v>
      </c>
      <c r="C241" s="78">
        <v>1.95</v>
      </c>
    </row>
    <row r="242" spans="1:3" x14ac:dyDescent="0.25">
      <c r="A242" s="164">
        <v>1005530</v>
      </c>
      <c r="B242" t="s">
        <v>1051</v>
      </c>
      <c r="C242" s="78">
        <v>72.5</v>
      </c>
    </row>
    <row r="243" spans="1:3" x14ac:dyDescent="0.25">
      <c r="A243" s="164">
        <v>1005550</v>
      </c>
      <c r="B243" t="s">
        <v>1050</v>
      </c>
      <c r="C243" s="78">
        <v>99</v>
      </c>
    </row>
    <row r="244" spans="1:3" x14ac:dyDescent="0.25">
      <c r="A244" s="164">
        <v>1005560</v>
      </c>
      <c r="B244" t="s">
        <v>1049</v>
      </c>
      <c r="C244" s="78">
        <v>325.95</v>
      </c>
    </row>
    <row r="245" spans="1:3" x14ac:dyDescent="0.25">
      <c r="A245" s="164">
        <v>1005570</v>
      </c>
      <c r="B245" t="s">
        <v>1048</v>
      </c>
      <c r="C245" s="78">
        <v>345.95</v>
      </c>
    </row>
    <row r="246" spans="1:3" x14ac:dyDescent="0.25">
      <c r="A246" s="164">
        <v>1005580</v>
      </c>
      <c r="B246" t="s">
        <v>1047</v>
      </c>
      <c r="C246" s="78">
        <v>0</v>
      </c>
    </row>
    <row r="247" spans="1:3" x14ac:dyDescent="0.25">
      <c r="A247" s="164">
        <v>1005590</v>
      </c>
      <c r="B247" t="s">
        <v>1046</v>
      </c>
      <c r="C247" s="78">
        <v>2.5</v>
      </c>
    </row>
    <row r="248" spans="1:3" x14ac:dyDescent="0.25">
      <c r="A248" s="164">
        <v>1005600</v>
      </c>
      <c r="B248" t="s">
        <v>1045</v>
      </c>
      <c r="C248" s="78">
        <v>0</v>
      </c>
    </row>
    <row r="249" spans="1:3" x14ac:dyDescent="0.25">
      <c r="A249" s="164">
        <v>1005610</v>
      </c>
      <c r="B249" t="s">
        <v>1044</v>
      </c>
      <c r="C249" s="78">
        <v>14.95</v>
      </c>
    </row>
    <row r="250" spans="1:3" x14ac:dyDescent="0.25">
      <c r="A250" s="164">
        <v>1005620</v>
      </c>
      <c r="B250" t="s">
        <v>1043</v>
      </c>
      <c r="C250" s="78">
        <v>99.95</v>
      </c>
    </row>
    <row r="251" spans="1:3" x14ac:dyDescent="0.25">
      <c r="A251" s="164">
        <v>1005631</v>
      </c>
      <c r="B251" t="s">
        <v>1042</v>
      </c>
      <c r="C251" s="78">
        <v>119.95</v>
      </c>
    </row>
    <row r="252" spans="1:3" x14ac:dyDescent="0.25">
      <c r="A252" s="164">
        <v>1005641</v>
      </c>
      <c r="B252" t="s">
        <v>1041</v>
      </c>
      <c r="C252" s="78">
        <v>15.95</v>
      </c>
    </row>
    <row r="253" spans="1:3" x14ac:dyDescent="0.25">
      <c r="A253" s="164">
        <v>1005651</v>
      </c>
      <c r="B253" t="s">
        <v>1040</v>
      </c>
      <c r="C253" s="78">
        <v>14.95</v>
      </c>
    </row>
    <row r="254" spans="1:3" x14ac:dyDescent="0.25">
      <c r="A254" s="164">
        <v>1005670</v>
      </c>
      <c r="B254" t="s">
        <v>1039</v>
      </c>
      <c r="C254" s="78">
        <v>475</v>
      </c>
    </row>
    <row r="255" spans="1:3" x14ac:dyDescent="0.25">
      <c r="A255" s="164">
        <v>1005680</v>
      </c>
      <c r="B255" t="s">
        <v>1038</v>
      </c>
      <c r="C255" s="78">
        <v>355.95</v>
      </c>
    </row>
    <row r="256" spans="1:3" x14ac:dyDescent="0.25">
      <c r="A256" s="164">
        <v>1005690</v>
      </c>
      <c r="B256" t="s">
        <v>1037</v>
      </c>
      <c r="C256" s="78">
        <v>3.65</v>
      </c>
    </row>
    <row r="257" spans="1:3" x14ac:dyDescent="0.25">
      <c r="A257" s="164">
        <v>1005700</v>
      </c>
      <c r="B257" t="s">
        <v>1036</v>
      </c>
      <c r="C257" s="78">
        <v>91.5</v>
      </c>
    </row>
    <row r="258" spans="1:3" x14ac:dyDescent="0.25">
      <c r="A258" s="164">
        <v>1005710</v>
      </c>
      <c r="B258" t="s">
        <v>1035</v>
      </c>
      <c r="C258" s="78">
        <v>9.9499999999999993</v>
      </c>
    </row>
    <row r="259" spans="1:3" x14ac:dyDescent="0.25">
      <c r="A259" s="164">
        <v>1005750</v>
      </c>
      <c r="B259" t="s">
        <v>1034</v>
      </c>
      <c r="C259" s="78">
        <v>299</v>
      </c>
    </row>
    <row r="260" spans="1:3" x14ac:dyDescent="0.25">
      <c r="A260" s="164">
        <v>1005800</v>
      </c>
      <c r="B260" t="s">
        <v>1033</v>
      </c>
      <c r="C260" s="78">
        <v>18.989999999999998</v>
      </c>
    </row>
    <row r="261" spans="1:3" x14ac:dyDescent="0.25">
      <c r="A261" s="164">
        <v>1005810</v>
      </c>
      <c r="B261" t="s">
        <v>1032</v>
      </c>
      <c r="C261" s="78">
        <v>30.99</v>
      </c>
    </row>
    <row r="262" spans="1:3" x14ac:dyDescent="0.25">
      <c r="A262" s="164">
        <v>1005820</v>
      </c>
      <c r="B262" t="s">
        <v>1031</v>
      </c>
      <c r="C262" s="78">
        <v>32.49</v>
      </c>
    </row>
    <row r="263" spans="1:3" x14ac:dyDescent="0.25">
      <c r="A263" s="164">
        <v>1005830</v>
      </c>
      <c r="B263" t="s">
        <v>1030</v>
      </c>
      <c r="C263" s="78">
        <v>32.99</v>
      </c>
    </row>
    <row r="264" spans="1:3" x14ac:dyDescent="0.25">
      <c r="A264" s="164">
        <v>1005840</v>
      </c>
      <c r="B264" t="s">
        <v>1029</v>
      </c>
      <c r="C264" s="78">
        <v>34.99</v>
      </c>
    </row>
    <row r="265" spans="1:3" x14ac:dyDescent="0.25">
      <c r="A265" s="164">
        <v>1005850</v>
      </c>
      <c r="B265" t="s">
        <v>1028</v>
      </c>
      <c r="C265" s="78">
        <v>18.989999999999998</v>
      </c>
    </row>
    <row r="266" spans="1:3" x14ac:dyDescent="0.25">
      <c r="A266" s="164">
        <v>1005860</v>
      </c>
      <c r="B266" t="s">
        <v>1027</v>
      </c>
      <c r="C266" s="78">
        <v>52.95</v>
      </c>
    </row>
    <row r="267" spans="1:3" x14ac:dyDescent="0.25">
      <c r="A267" s="164">
        <v>1005870</v>
      </c>
      <c r="B267" t="s">
        <v>1026</v>
      </c>
      <c r="C267" s="78">
        <v>97.95</v>
      </c>
    </row>
    <row r="268" spans="1:3" x14ac:dyDescent="0.25">
      <c r="A268" s="164">
        <v>1005900</v>
      </c>
      <c r="B268" t="s">
        <v>1025</v>
      </c>
      <c r="C268" s="78">
        <v>98.95</v>
      </c>
    </row>
    <row r="269" spans="1:3" x14ac:dyDescent="0.25">
      <c r="A269" s="164">
        <v>1005910</v>
      </c>
      <c r="B269" t="s">
        <v>1024</v>
      </c>
      <c r="C269" s="78">
        <v>144.94999999999999</v>
      </c>
    </row>
    <row r="270" spans="1:3" x14ac:dyDescent="0.25">
      <c r="A270" s="164">
        <v>1005920</v>
      </c>
      <c r="B270" t="s">
        <v>1023</v>
      </c>
      <c r="C270" s="78">
        <v>63.95</v>
      </c>
    </row>
    <row r="271" spans="1:3" x14ac:dyDescent="0.25">
      <c r="A271" s="164">
        <v>1005930</v>
      </c>
      <c r="B271" t="s">
        <v>1022</v>
      </c>
      <c r="C271" s="78">
        <v>98.95</v>
      </c>
    </row>
    <row r="272" spans="1:3" x14ac:dyDescent="0.25">
      <c r="A272" s="164">
        <v>1005940</v>
      </c>
      <c r="B272" t="s">
        <v>1021</v>
      </c>
      <c r="C272" s="78">
        <v>189.95</v>
      </c>
    </row>
    <row r="273" spans="1:3" x14ac:dyDescent="0.25">
      <c r="A273" s="164">
        <v>1005950</v>
      </c>
      <c r="B273" t="s">
        <v>1020</v>
      </c>
      <c r="C273" s="78">
        <v>35.950000000000003</v>
      </c>
    </row>
    <row r="274" spans="1:3" x14ac:dyDescent="0.25">
      <c r="A274" s="164">
        <v>1005960</v>
      </c>
      <c r="B274" t="s">
        <v>1019</v>
      </c>
      <c r="C274" s="78">
        <v>54.95</v>
      </c>
    </row>
    <row r="275" spans="1:3" x14ac:dyDescent="0.25">
      <c r="A275" s="164">
        <v>1005970</v>
      </c>
      <c r="B275" t="s">
        <v>1018</v>
      </c>
      <c r="C275" s="78">
        <v>84.95</v>
      </c>
    </row>
    <row r="276" spans="1:3" x14ac:dyDescent="0.25">
      <c r="A276" s="164">
        <v>1005980</v>
      </c>
      <c r="B276" t="s">
        <v>1017</v>
      </c>
      <c r="C276" s="78">
        <v>127.95</v>
      </c>
    </row>
    <row r="277" spans="1:3" x14ac:dyDescent="0.25">
      <c r="A277" s="164">
        <v>1006000</v>
      </c>
      <c r="B277" t="s">
        <v>1016</v>
      </c>
      <c r="C277" s="78">
        <v>87.95</v>
      </c>
    </row>
    <row r="278" spans="1:3" x14ac:dyDescent="0.25">
      <c r="A278" s="164">
        <v>1006010</v>
      </c>
      <c r="B278" t="s">
        <v>1015</v>
      </c>
      <c r="C278" s="78">
        <v>129.94999999999999</v>
      </c>
    </row>
    <row r="279" spans="1:3" x14ac:dyDescent="0.25">
      <c r="A279" s="164">
        <v>1006020</v>
      </c>
      <c r="B279" t="s">
        <v>1014</v>
      </c>
      <c r="C279" s="78">
        <v>194.95</v>
      </c>
    </row>
    <row r="280" spans="1:3" x14ac:dyDescent="0.25">
      <c r="A280" s="164">
        <v>1006040</v>
      </c>
      <c r="B280" t="s">
        <v>1013</v>
      </c>
      <c r="C280" s="78">
        <v>19.25</v>
      </c>
    </row>
    <row r="281" spans="1:3" x14ac:dyDescent="0.25">
      <c r="A281" s="164">
        <v>1006050</v>
      </c>
      <c r="B281" t="s">
        <v>1012</v>
      </c>
      <c r="C281" s="78">
        <v>25.85</v>
      </c>
    </row>
    <row r="282" spans="1:3" x14ac:dyDescent="0.25">
      <c r="A282" s="164">
        <v>1006060</v>
      </c>
      <c r="B282" t="s">
        <v>1011</v>
      </c>
      <c r="C282" s="78">
        <v>20.85</v>
      </c>
    </row>
    <row r="283" spans="1:3" x14ac:dyDescent="0.25">
      <c r="A283" s="164">
        <v>1006070</v>
      </c>
      <c r="B283" t="s">
        <v>1010</v>
      </c>
      <c r="C283" s="78">
        <v>23.95</v>
      </c>
    </row>
    <row r="284" spans="1:3" x14ac:dyDescent="0.25">
      <c r="A284" s="164">
        <v>1006080</v>
      </c>
      <c r="B284" t="s">
        <v>1009</v>
      </c>
      <c r="C284" s="78">
        <v>26.55</v>
      </c>
    </row>
    <row r="285" spans="1:3" x14ac:dyDescent="0.25">
      <c r="A285" s="164">
        <v>1006090</v>
      </c>
      <c r="B285" t="s">
        <v>1008</v>
      </c>
      <c r="C285" s="78">
        <v>31.25</v>
      </c>
    </row>
    <row r="286" spans="1:3" x14ac:dyDescent="0.25">
      <c r="A286" s="164">
        <v>1006100</v>
      </c>
      <c r="B286" t="s">
        <v>1007</v>
      </c>
      <c r="C286" s="78">
        <v>19.75</v>
      </c>
    </row>
    <row r="287" spans="1:3" x14ac:dyDescent="0.25">
      <c r="A287" s="164">
        <v>1006110</v>
      </c>
      <c r="B287" t="s">
        <v>1006</v>
      </c>
      <c r="C287" s="78">
        <v>21.95</v>
      </c>
    </row>
    <row r="288" spans="1:3" x14ac:dyDescent="0.25">
      <c r="A288" s="164">
        <v>1006120</v>
      </c>
      <c r="B288" t="s">
        <v>1005</v>
      </c>
      <c r="C288" s="78">
        <v>29.8</v>
      </c>
    </row>
    <row r="289" spans="1:3" x14ac:dyDescent="0.25">
      <c r="A289" s="164">
        <v>1006130</v>
      </c>
      <c r="B289" t="s">
        <v>1004</v>
      </c>
      <c r="C289" s="78">
        <v>14.95</v>
      </c>
    </row>
    <row r="290" spans="1:3" x14ac:dyDescent="0.25">
      <c r="A290" s="164">
        <v>1006140</v>
      </c>
      <c r="B290" t="s">
        <v>1003</v>
      </c>
      <c r="C290" s="78">
        <v>17.75</v>
      </c>
    </row>
    <row r="291" spans="1:3" x14ac:dyDescent="0.25">
      <c r="A291" s="164">
        <v>1006150</v>
      </c>
      <c r="B291" t="s">
        <v>1002</v>
      </c>
      <c r="C291" s="78">
        <v>22.95</v>
      </c>
    </row>
    <row r="292" spans="1:3" x14ac:dyDescent="0.25">
      <c r="A292" s="164">
        <v>1006160</v>
      </c>
      <c r="B292" t="s">
        <v>1001</v>
      </c>
      <c r="C292" s="78">
        <v>25.9</v>
      </c>
    </row>
    <row r="293" spans="1:3" x14ac:dyDescent="0.25">
      <c r="A293" s="164">
        <v>1006170</v>
      </c>
      <c r="B293" t="s">
        <v>1000</v>
      </c>
      <c r="C293" s="78">
        <v>22.9</v>
      </c>
    </row>
    <row r="294" spans="1:3" x14ac:dyDescent="0.25">
      <c r="A294" s="164">
        <v>1006180</v>
      </c>
      <c r="B294" t="s">
        <v>999</v>
      </c>
      <c r="C294" s="78">
        <v>25.9</v>
      </c>
    </row>
    <row r="295" spans="1:3" x14ac:dyDescent="0.25">
      <c r="A295" s="164">
        <v>1006190</v>
      </c>
      <c r="B295" t="s">
        <v>998</v>
      </c>
      <c r="C295" s="78">
        <v>29.8</v>
      </c>
    </row>
    <row r="296" spans="1:3" x14ac:dyDescent="0.25">
      <c r="A296" s="164">
        <v>1006200</v>
      </c>
      <c r="B296" t="s">
        <v>997</v>
      </c>
      <c r="C296" s="78">
        <v>22.95</v>
      </c>
    </row>
    <row r="297" spans="1:3" x14ac:dyDescent="0.25">
      <c r="A297" s="164">
        <v>1006210</v>
      </c>
      <c r="B297" t="s">
        <v>996</v>
      </c>
      <c r="C297" s="78">
        <v>0.37</v>
      </c>
    </row>
    <row r="298" spans="1:3" x14ac:dyDescent="0.25">
      <c r="A298" s="164">
        <v>1006231</v>
      </c>
      <c r="B298" t="s">
        <v>995</v>
      </c>
      <c r="C298" s="78">
        <v>18.95</v>
      </c>
    </row>
    <row r="299" spans="1:3" x14ac:dyDescent="0.25">
      <c r="A299" s="164">
        <v>1006240</v>
      </c>
      <c r="B299" t="s">
        <v>994</v>
      </c>
      <c r="C299" s="78">
        <v>500</v>
      </c>
    </row>
    <row r="300" spans="1:3" x14ac:dyDescent="0.25">
      <c r="A300" s="164">
        <v>1006250</v>
      </c>
      <c r="B300" t="s">
        <v>993</v>
      </c>
      <c r="C300" s="78">
        <v>124</v>
      </c>
    </row>
    <row r="301" spans="1:3" x14ac:dyDescent="0.25">
      <c r="A301" s="164">
        <v>1006260</v>
      </c>
      <c r="B301" t="s">
        <v>992</v>
      </c>
      <c r="C301" s="78">
        <v>149</v>
      </c>
    </row>
    <row r="302" spans="1:3" x14ac:dyDescent="0.25">
      <c r="A302" s="164">
        <v>1006280</v>
      </c>
      <c r="B302" t="s">
        <v>991</v>
      </c>
      <c r="C302" s="78">
        <v>18.95</v>
      </c>
    </row>
    <row r="303" spans="1:3" x14ac:dyDescent="0.25">
      <c r="A303" s="164">
        <v>1006410</v>
      </c>
      <c r="B303" t="s">
        <v>990</v>
      </c>
      <c r="C303" s="78">
        <v>1.95</v>
      </c>
    </row>
    <row r="304" spans="1:3" x14ac:dyDescent="0.25">
      <c r="A304" s="164">
        <v>1006420</v>
      </c>
      <c r="B304" t="s">
        <v>989</v>
      </c>
      <c r="C304" s="78">
        <v>4.37</v>
      </c>
    </row>
    <row r="305" spans="1:3" x14ac:dyDescent="0.25">
      <c r="A305" s="164">
        <v>1006430</v>
      </c>
      <c r="B305" t="s">
        <v>988</v>
      </c>
      <c r="C305" s="78">
        <v>1.5</v>
      </c>
    </row>
    <row r="306" spans="1:3" x14ac:dyDescent="0.25">
      <c r="A306" s="164">
        <v>1006481</v>
      </c>
      <c r="B306" t="s">
        <v>987</v>
      </c>
      <c r="C306" s="78">
        <v>0</v>
      </c>
    </row>
    <row r="307" spans="1:3" x14ac:dyDescent="0.25">
      <c r="A307" s="164">
        <v>1006511</v>
      </c>
      <c r="B307" t="s">
        <v>986</v>
      </c>
      <c r="C307" s="78">
        <v>0</v>
      </c>
    </row>
    <row r="308" spans="1:3" x14ac:dyDescent="0.25">
      <c r="A308" s="164">
        <v>1006550</v>
      </c>
      <c r="B308" t="s">
        <v>985</v>
      </c>
      <c r="C308" s="78">
        <v>1949</v>
      </c>
    </row>
    <row r="309" spans="1:3" x14ac:dyDescent="0.25">
      <c r="A309" s="164">
        <v>1006560</v>
      </c>
      <c r="B309" t="s">
        <v>984</v>
      </c>
      <c r="C309" s="78">
        <v>2149</v>
      </c>
    </row>
    <row r="310" spans="1:3" x14ac:dyDescent="0.25">
      <c r="A310" s="164">
        <v>1006610</v>
      </c>
      <c r="B310" t="s">
        <v>983</v>
      </c>
      <c r="C310" s="78">
        <v>1160</v>
      </c>
    </row>
    <row r="311" spans="1:3" x14ac:dyDescent="0.25">
      <c r="A311" s="164">
        <v>1006640</v>
      </c>
      <c r="B311" t="s">
        <v>982</v>
      </c>
      <c r="C311" s="78">
        <v>124</v>
      </c>
    </row>
    <row r="312" spans="1:3" x14ac:dyDescent="0.25">
      <c r="A312" s="164">
        <v>1006650</v>
      </c>
      <c r="B312" t="s">
        <v>981</v>
      </c>
      <c r="C312" s="78">
        <v>124</v>
      </c>
    </row>
    <row r="313" spans="1:3" x14ac:dyDescent="0.25">
      <c r="A313" s="164">
        <v>1006660</v>
      </c>
      <c r="B313" t="s">
        <v>980</v>
      </c>
      <c r="C313" s="78">
        <v>124</v>
      </c>
    </row>
    <row r="314" spans="1:3" x14ac:dyDescent="0.25">
      <c r="A314" s="164">
        <v>1007320</v>
      </c>
      <c r="B314" t="s">
        <v>979</v>
      </c>
      <c r="C314" s="78">
        <v>0</v>
      </c>
    </row>
    <row r="315" spans="1:3" x14ac:dyDescent="0.25">
      <c r="A315" s="164">
        <v>1007510</v>
      </c>
      <c r="B315" t="s">
        <v>978</v>
      </c>
      <c r="C315" s="78">
        <v>1629</v>
      </c>
    </row>
    <row r="316" spans="1:3" x14ac:dyDescent="0.25">
      <c r="A316" s="164">
        <v>1007550</v>
      </c>
      <c r="B316" t="s">
        <v>977</v>
      </c>
      <c r="C316" s="78">
        <v>0</v>
      </c>
    </row>
    <row r="317" spans="1:3" x14ac:dyDescent="0.25">
      <c r="A317" s="164">
        <v>1007600</v>
      </c>
      <c r="B317" t="s">
        <v>976</v>
      </c>
      <c r="C317" s="78">
        <v>30.5</v>
      </c>
    </row>
    <row r="318" spans="1:3" x14ac:dyDescent="0.25">
      <c r="A318" s="164">
        <v>1007670</v>
      </c>
      <c r="B318" t="s">
        <v>975</v>
      </c>
      <c r="C318" s="78">
        <v>34.99</v>
      </c>
    </row>
    <row r="319" spans="1:3" x14ac:dyDescent="0.25">
      <c r="A319" s="164">
        <v>1007700</v>
      </c>
      <c r="B319" t="s">
        <v>974</v>
      </c>
      <c r="C319" s="78">
        <v>11.42</v>
      </c>
    </row>
    <row r="320" spans="1:3" x14ac:dyDescent="0.25">
      <c r="A320" s="164">
        <v>1007720</v>
      </c>
      <c r="B320" t="s">
        <v>973</v>
      </c>
      <c r="C320" s="78">
        <v>0</v>
      </c>
    </row>
    <row r="321" spans="1:3" x14ac:dyDescent="0.25">
      <c r="A321" s="164">
        <v>1007760</v>
      </c>
      <c r="B321" t="s">
        <v>972</v>
      </c>
      <c r="C321" s="78">
        <v>85</v>
      </c>
    </row>
    <row r="322" spans="1:3" x14ac:dyDescent="0.25">
      <c r="A322" s="164">
        <v>1007790</v>
      </c>
      <c r="B322" t="s">
        <v>971</v>
      </c>
      <c r="C322" s="78">
        <v>240</v>
      </c>
    </row>
    <row r="323" spans="1:3" x14ac:dyDescent="0.25">
      <c r="A323" s="164">
        <v>1007930</v>
      </c>
      <c r="B323" t="s">
        <v>970</v>
      </c>
      <c r="C323" s="78">
        <v>1685</v>
      </c>
    </row>
    <row r="324" spans="1:3" x14ac:dyDescent="0.25">
      <c r="A324" s="164">
        <v>1008010</v>
      </c>
      <c r="B324" t="s">
        <v>969</v>
      </c>
      <c r="C324" s="78">
        <v>5.36</v>
      </c>
    </row>
    <row r="325" spans="1:3" x14ac:dyDescent="0.25">
      <c r="A325" s="164">
        <v>1008040</v>
      </c>
      <c r="B325" t="s">
        <v>968</v>
      </c>
      <c r="C325" s="78">
        <v>5.77</v>
      </c>
    </row>
    <row r="326" spans="1:3" x14ac:dyDescent="0.25">
      <c r="A326" s="164">
        <v>1008070</v>
      </c>
      <c r="B326" t="s">
        <v>967</v>
      </c>
      <c r="C326" s="78">
        <v>4</v>
      </c>
    </row>
    <row r="327" spans="1:3" x14ac:dyDescent="0.25">
      <c r="A327" s="164">
        <v>1008190</v>
      </c>
      <c r="B327" t="s">
        <v>966</v>
      </c>
      <c r="C327" s="78">
        <v>1350</v>
      </c>
    </row>
    <row r="328" spans="1:3" x14ac:dyDescent="0.25">
      <c r="A328" s="164">
        <v>1008280</v>
      </c>
      <c r="B328" t="s">
        <v>965</v>
      </c>
      <c r="C328" s="78">
        <v>269</v>
      </c>
    </row>
    <row r="329" spans="1:3" x14ac:dyDescent="0.25">
      <c r="A329" s="164">
        <v>1008410</v>
      </c>
      <c r="B329" t="s">
        <v>964</v>
      </c>
      <c r="C329" s="78">
        <v>197</v>
      </c>
    </row>
    <row r="330" spans="1:3" x14ac:dyDescent="0.25">
      <c r="A330" s="164">
        <v>1008420</v>
      </c>
      <c r="B330" t="s">
        <v>963</v>
      </c>
      <c r="C330" s="78">
        <v>749</v>
      </c>
    </row>
    <row r="331" spans="1:3" x14ac:dyDescent="0.25">
      <c r="A331" s="164">
        <v>1008440</v>
      </c>
      <c r="B331" t="s">
        <v>962</v>
      </c>
      <c r="C331" s="78">
        <v>248</v>
      </c>
    </row>
    <row r="332" spans="1:3" x14ac:dyDescent="0.25">
      <c r="A332" s="164">
        <v>1008450</v>
      </c>
      <c r="B332" t="s">
        <v>961</v>
      </c>
      <c r="C332" s="78">
        <v>959</v>
      </c>
    </row>
    <row r="333" spans="1:3" x14ac:dyDescent="0.25">
      <c r="A333" s="164">
        <v>1008470</v>
      </c>
      <c r="B333" t="s">
        <v>960</v>
      </c>
      <c r="C333" s="78">
        <v>1034</v>
      </c>
    </row>
    <row r="334" spans="1:3" x14ac:dyDescent="0.25">
      <c r="A334" s="164">
        <v>1008490</v>
      </c>
      <c r="B334" t="s">
        <v>959</v>
      </c>
      <c r="C334" s="78">
        <v>319</v>
      </c>
    </row>
    <row r="335" spans="1:3" x14ac:dyDescent="0.25">
      <c r="A335" s="164">
        <v>1008500</v>
      </c>
      <c r="B335" t="s">
        <v>958</v>
      </c>
      <c r="C335" s="78">
        <v>1239</v>
      </c>
    </row>
    <row r="336" spans="1:3" x14ac:dyDescent="0.25">
      <c r="A336" s="164">
        <v>1008520</v>
      </c>
      <c r="B336" t="s">
        <v>957</v>
      </c>
      <c r="C336" s="78">
        <v>279</v>
      </c>
    </row>
    <row r="337" spans="1:3" x14ac:dyDescent="0.25">
      <c r="A337" s="164">
        <v>1008530</v>
      </c>
      <c r="B337" t="s">
        <v>956</v>
      </c>
      <c r="C337" s="78">
        <v>1089</v>
      </c>
    </row>
    <row r="338" spans="1:3" x14ac:dyDescent="0.25">
      <c r="A338" s="164">
        <v>1008550</v>
      </c>
      <c r="B338" t="s">
        <v>955</v>
      </c>
      <c r="C338" s="78">
        <v>439</v>
      </c>
    </row>
    <row r="339" spans="1:3" x14ac:dyDescent="0.25">
      <c r="A339" s="164">
        <v>1008551</v>
      </c>
      <c r="B339" t="s">
        <v>954</v>
      </c>
      <c r="C339" s="78">
        <v>505</v>
      </c>
    </row>
    <row r="340" spans="1:3" x14ac:dyDescent="0.25">
      <c r="A340" s="164">
        <v>1008560</v>
      </c>
      <c r="B340" t="s">
        <v>953</v>
      </c>
      <c r="C340" s="78">
        <v>1699</v>
      </c>
    </row>
    <row r="341" spans="1:3" x14ac:dyDescent="0.25">
      <c r="A341" s="164">
        <v>1008561</v>
      </c>
      <c r="B341" t="s">
        <v>952</v>
      </c>
      <c r="C341" s="78">
        <v>1969</v>
      </c>
    </row>
    <row r="342" spans="1:3" x14ac:dyDescent="0.25">
      <c r="A342" s="164">
        <v>1008570</v>
      </c>
      <c r="B342" t="s">
        <v>951</v>
      </c>
      <c r="C342" s="78">
        <v>0</v>
      </c>
    </row>
    <row r="343" spans="1:3" x14ac:dyDescent="0.25">
      <c r="A343" s="164">
        <v>1008590</v>
      </c>
      <c r="B343" t="s">
        <v>950</v>
      </c>
      <c r="C343" s="78">
        <v>24.72</v>
      </c>
    </row>
    <row r="344" spans="1:3" x14ac:dyDescent="0.25">
      <c r="A344" s="164">
        <v>1008631</v>
      </c>
      <c r="B344" t="s">
        <v>949</v>
      </c>
      <c r="C344" s="78">
        <v>1969</v>
      </c>
    </row>
    <row r="345" spans="1:3" x14ac:dyDescent="0.25">
      <c r="A345" s="164">
        <v>1008640</v>
      </c>
      <c r="B345" t="s">
        <v>948</v>
      </c>
      <c r="C345" s="78">
        <v>290</v>
      </c>
    </row>
    <row r="346" spans="1:3" x14ac:dyDescent="0.25">
      <c r="A346" s="164">
        <v>1008670</v>
      </c>
      <c r="B346" t="s">
        <v>947</v>
      </c>
      <c r="C346" s="78">
        <v>1239</v>
      </c>
    </row>
    <row r="347" spans="1:3" x14ac:dyDescent="0.25">
      <c r="A347" s="164">
        <v>1008680</v>
      </c>
      <c r="B347" t="s">
        <v>946</v>
      </c>
      <c r="C347" s="78">
        <v>1034</v>
      </c>
    </row>
    <row r="348" spans="1:3" x14ac:dyDescent="0.25">
      <c r="A348" s="164">
        <v>1008690</v>
      </c>
      <c r="B348" t="s">
        <v>945</v>
      </c>
      <c r="C348" s="78">
        <v>959</v>
      </c>
    </row>
    <row r="349" spans="1:3" x14ac:dyDescent="0.25">
      <c r="A349" s="164">
        <v>1008700</v>
      </c>
      <c r="B349" t="s">
        <v>944</v>
      </c>
      <c r="C349" s="78">
        <v>749</v>
      </c>
    </row>
    <row r="350" spans="1:3" x14ac:dyDescent="0.25">
      <c r="A350" s="164">
        <v>1008710</v>
      </c>
      <c r="B350" t="s">
        <v>943</v>
      </c>
      <c r="C350" s="78">
        <v>0</v>
      </c>
    </row>
    <row r="351" spans="1:3" x14ac:dyDescent="0.25">
      <c r="A351" s="164">
        <v>1008720</v>
      </c>
      <c r="B351" t="s">
        <v>942</v>
      </c>
      <c r="C351" s="78">
        <v>0</v>
      </c>
    </row>
    <row r="352" spans="1:3" x14ac:dyDescent="0.25">
      <c r="A352" s="164">
        <v>1008930</v>
      </c>
      <c r="B352" t="s">
        <v>941</v>
      </c>
      <c r="C352" s="78">
        <v>1370</v>
      </c>
    </row>
    <row r="353" spans="1:3" x14ac:dyDescent="0.25">
      <c r="A353" s="164">
        <v>1008940</v>
      </c>
      <c r="B353" t="s">
        <v>940</v>
      </c>
      <c r="C353" s="78">
        <v>216</v>
      </c>
    </row>
    <row r="354" spans="1:3" x14ac:dyDescent="0.25">
      <c r="A354" s="164">
        <v>1009060</v>
      </c>
      <c r="B354" t="s">
        <v>939</v>
      </c>
      <c r="C354" s="78">
        <v>2.25</v>
      </c>
    </row>
    <row r="355" spans="1:3" x14ac:dyDescent="0.25">
      <c r="A355" s="164">
        <v>1009190</v>
      </c>
      <c r="B355" t="s">
        <v>938</v>
      </c>
      <c r="C355" s="78">
        <v>0</v>
      </c>
    </row>
    <row r="356" spans="1:3" x14ac:dyDescent="0.25">
      <c r="A356" s="164">
        <v>1009250</v>
      </c>
      <c r="B356" t="s">
        <v>937</v>
      </c>
      <c r="C356" s="78">
        <v>0</v>
      </c>
    </row>
    <row r="357" spans="1:3" x14ac:dyDescent="0.25">
      <c r="A357" s="164">
        <v>1009330</v>
      </c>
      <c r="B357" t="s">
        <v>936</v>
      </c>
      <c r="C357" s="78">
        <v>3.67</v>
      </c>
    </row>
    <row r="358" spans="1:3" x14ac:dyDescent="0.25">
      <c r="A358" s="164">
        <v>1009340</v>
      </c>
      <c r="B358" t="s">
        <v>935</v>
      </c>
      <c r="C358" s="78">
        <v>36.79</v>
      </c>
    </row>
    <row r="359" spans="1:3" x14ac:dyDescent="0.25">
      <c r="A359" s="164">
        <v>1009380</v>
      </c>
      <c r="B359" t="s">
        <v>934</v>
      </c>
      <c r="C359" s="78">
        <v>359</v>
      </c>
    </row>
    <row r="360" spans="1:3" x14ac:dyDescent="0.25">
      <c r="A360" s="164">
        <v>1009390</v>
      </c>
      <c r="B360" t="s">
        <v>933</v>
      </c>
      <c r="C360" s="78">
        <v>1389</v>
      </c>
    </row>
    <row r="361" spans="1:3" x14ac:dyDescent="0.25">
      <c r="A361" s="164">
        <v>1009410</v>
      </c>
      <c r="B361" t="s">
        <v>932</v>
      </c>
      <c r="C361" s="78">
        <v>424</v>
      </c>
    </row>
    <row r="362" spans="1:3" x14ac:dyDescent="0.25">
      <c r="A362" s="164">
        <v>1009420</v>
      </c>
      <c r="B362" t="s">
        <v>931</v>
      </c>
      <c r="C362" s="78">
        <v>1619</v>
      </c>
    </row>
    <row r="363" spans="1:3" x14ac:dyDescent="0.25">
      <c r="A363" s="164">
        <v>1009440</v>
      </c>
      <c r="B363" t="s">
        <v>930</v>
      </c>
      <c r="C363" s="78">
        <v>247.5</v>
      </c>
    </row>
    <row r="364" spans="1:3" x14ac:dyDescent="0.25">
      <c r="A364" s="164">
        <v>1009450</v>
      </c>
      <c r="B364" t="s">
        <v>929</v>
      </c>
      <c r="C364" s="78">
        <v>990</v>
      </c>
    </row>
    <row r="365" spans="1:3" x14ac:dyDescent="0.25">
      <c r="A365" s="164">
        <v>1009460</v>
      </c>
      <c r="B365" t="s">
        <v>928</v>
      </c>
      <c r="C365" s="78">
        <v>454</v>
      </c>
    </row>
    <row r="366" spans="1:3" x14ac:dyDescent="0.25">
      <c r="A366" s="164">
        <v>1009470</v>
      </c>
      <c r="B366" t="s">
        <v>927</v>
      </c>
      <c r="C366" s="78">
        <v>1816</v>
      </c>
    </row>
    <row r="367" spans="1:3" x14ac:dyDescent="0.25">
      <c r="A367" s="164">
        <v>1009480</v>
      </c>
      <c r="B367" t="s">
        <v>926</v>
      </c>
      <c r="C367" s="78">
        <v>438.75</v>
      </c>
    </row>
    <row r="368" spans="1:3" x14ac:dyDescent="0.25">
      <c r="A368" s="164">
        <v>1009490</v>
      </c>
      <c r="B368" t="s">
        <v>925</v>
      </c>
      <c r="C368" s="78">
        <v>1755</v>
      </c>
    </row>
    <row r="369" spans="1:3" x14ac:dyDescent="0.25">
      <c r="A369" s="164">
        <v>1009500</v>
      </c>
      <c r="B369" t="s">
        <v>924</v>
      </c>
      <c r="C369" s="78">
        <v>430</v>
      </c>
    </row>
    <row r="370" spans="1:3" x14ac:dyDescent="0.25">
      <c r="A370" s="164">
        <v>1009510</v>
      </c>
      <c r="B370" t="s">
        <v>923</v>
      </c>
      <c r="C370" s="78">
        <v>1720</v>
      </c>
    </row>
    <row r="371" spans="1:3" x14ac:dyDescent="0.25">
      <c r="A371" s="164">
        <v>1009520</v>
      </c>
      <c r="B371" t="s">
        <v>922</v>
      </c>
      <c r="C371" s="78">
        <v>430</v>
      </c>
    </row>
    <row r="372" spans="1:3" x14ac:dyDescent="0.25">
      <c r="A372" s="164">
        <v>1009530</v>
      </c>
      <c r="B372" t="s">
        <v>921</v>
      </c>
      <c r="C372" s="78">
        <v>1720</v>
      </c>
    </row>
    <row r="373" spans="1:3" x14ac:dyDescent="0.25">
      <c r="A373" s="164">
        <v>1009540</v>
      </c>
      <c r="B373" t="s">
        <v>920</v>
      </c>
      <c r="C373" s="78">
        <v>492.5</v>
      </c>
    </row>
    <row r="374" spans="1:3" x14ac:dyDescent="0.25">
      <c r="A374" s="164">
        <v>1009550</v>
      </c>
      <c r="B374" t="s">
        <v>919</v>
      </c>
      <c r="C374" s="78">
        <v>1970</v>
      </c>
    </row>
    <row r="375" spans="1:3" x14ac:dyDescent="0.25">
      <c r="A375" s="164">
        <v>1009560</v>
      </c>
      <c r="B375" t="s">
        <v>918</v>
      </c>
      <c r="C375" s="78">
        <v>493</v>
      </c>
    </row>
    <row r="376" spans="1:3" x14ac:dyDescent="0.25">
      <c r="A376" s="164">
        <v>1009561</v>
      </c>
      <c r="B376" t="s">
        <v>917</v>
      </c>
      <c r="C376" s="78">
        <v>492.5</v>
      </c>
    </row>
    <row r="377" spans="1:3" x14ac:dyDescent="0.25">
      <c r="A377" s="164">
        <v>1009570</v>
      </c>
      <c r="B377" t="s">
        <v>916</v>
      </c>
      <c r="C377" s="78">
        <v>1970</v>
      </c>
    </row>
    <row r="378" spans="1:3" x14ac:dyDescent="0.25">
      <c r="A378" s="164">
        <v>1009571</v>
      </c>
      <c r="B378" t="s">
        <v>915</v>
      </c>
      <c r="C378" s="78">
        <v>1970</v>
      </c>
    </row>
    <row r="379" spans="1:3" x14ac:dyDescent="0.25">
      <c r="A379" s="164">
        <v>1009580</v>
      </c>
      <c r="B379" t="s">
        <v>914</v>
      </c>
      <c r="C379" s="78">
        <v>0</v>
      </c>
    </row>
    <row r="380" spans="1:3" x14ac:dyDescent="0.25">
      <c r="A380" s="164">
        <v>1009600</v>
      </c>
      <c r="B380" t="s">
        <v>913</v>
      </c>
      <c r="C380" s="78">
        <v>0</v>
      </c>
    </row>
    <row r="381" spans="1:3" x14ac:dyDescent="0.25">
      <c r="A381" s="164">
        <v>1009620</v>
      </c>
      <c r="B381" t="s">
        <v>912</v>
      </c>
      <c r="C381" s="78">
        <v>61.02</v>
      </c>
    </row>
    <row r="382" spans="1:3" x14ac:dyDescent="0.25">
      <c r="A382" s="164">
        <v>1009640</v>
      </c>
      <c r="B382" t="s">
        <v>911</v>
      </c>
      <c r="C382" s="78">
        <v>1895</v>
      </c>
    </row>
    <row r="383" spans="1:3" x14ac:dyDescent="0.25">
      <c r="A383" s="164">
        <v>1009661</v>
      </c>
      <c r="B383" t="s">
        <v>910</v>
      </c>
      <c r="C383" s="78">
        <v>0</v>
      </c>
    </row>
    <row r="384" spans="1:3" x14ac:dyDescent="0.25">
      <c r="A384" s="164">
        <v>1009700</v>
      </c>
      <c r="B384" t="s">
        <v>909</v>
      </c>
      <c r="C384" s="78">
        <v>39.36</v>
      </c>
    </row>
    <row r="385" spans="1:3" x14ac:dyDescent="0.25">
      <c r="A385" s="164">
        <v>1009720</v>
      </c>
      <c r="B385" t="s">
        <v>908</v>
      </c>
      <c r="C385" s="78">
        <v>336.99</v>
      </c>
    </row>
    <row r="386" spans="1:3" x14ac:dyDescent="0.25">
      <c r="A386" s="164">
        <v>1009730</v>
      </c>
      <c r="B386" t="s">
        <v>907</v>
      </c>
      <c r="C386" s="78">
        <v>52.5</v>
      </c>
    </row>
    <row r="387" spans="1:3" x14ac:dyDescent="0.25">
      <c r="A387" s="164">
        <v>1009740</v>
      </c>
      <c r="B387" t="s">
        <v>906</v>
      </c>
      <c r="C387" s="78">
        <v>28.44</v>
      </c>
    </row>
    <row r="388" spans="1:3" x14ac:dyDescent="0.25">
      <c r="A388" s="164">
        <v>1009750</v>
      </c>
      <c r="B388" t="s">
        <v>905</v>
      </c>
      <c r="C388" s="78">
        <v>30.5</v>
      </c>
    </row>
    <row r="389" spans="1:3" x14ac:dyDescent="0.25">
      <c r="A389" s="164">
        <v>1009770</v>
      </c>
      <c r="B389" t="s">
        <v>904</v>
      </c>
      <c r="C389" s="78">
        <v>318.99</v>
      </c>
    </row>
    <row r="390" spans="1:3" x14ac:dyDescent="0.25">
      <c r="A390" s="164">
        <v>1009780</v>
      </c>
      <c r="B390" t="s">
        <v>903</v>
      </c>
      <c r="C390" s="78">
        <v>318.99</v>
      </c>
    </row>
    <row r="391" spans="1:3" x14ac:dyDescent="0.25">
      <c r="A391" s="164">
        <v>1009790</v>
      </c>
      <c r="B391" t="s">
        <v>902</v>
      </c>
      <c r="C391" s="78">
        <v>1580</v>
      </c>
    </row>
    <row r="392" spans="1:3" x14ac:dyDescent="0.25">
      <c r="A392" s="164">
        <v>1009850</v>
      </c>
      <c r="B392" t="s">
        <v>901</v>
      </c>
      <c r="C392" s="78">
        <v>1</v>
      </c>
    </row>
    <row r="393" spans="1:3" x14ac:dyDescent="0.25">
      <c r="A393" s="164">
        <v>1009900</v>
      </c>
      <c r="B393" t="s">
        <v>900</v>
      </c>
      <c r="C393" s="78">
        <v>139</v>
      </c>
    </row>
    <row r="394" spans="1:3" x14ac:dyDescent="0.25">
      <c r="A394" s="164">
        <v>1009930</v>
      </c>
      <c r="B394" t="s">
        <v>899</v>
      </c>
      <c r="C394" s="78">
        <v>35.950000000000003</v>
      </c>
    </row>
    <row r="395" spans="1:3" x14ac:dyDescent="0.25">
      <c r="A395" s="164">
        <v>1009960</v>
      </c>
      <c r="B395" t="s">
        <v>898</v>
      </c>
      <c r="C395" s="78">
        <v>69.989999999999995</v>
      </c>
    </row>
    <row r="396" spans="1:3" x14ac:dyDescent="0.25">
      <c r="A396" s="164">
        <v>1009970</v>
      </c>
      <c r="B396" t="s">
        <v>897</v>
      </c>
      <c r="C396" s="78">
        <v>16.95</v>
      </c>
    </row>
    <row r="397" spans="1:3" x14ac:dyDescent="0.25">
      <c r="A397" s="164">
        <v>1009990</v>
      </c>
      <c r="B397" t="s">
        <v>896</v>
      </c>
      <c r="C397" s="78">
        <v>14.4</v>
      </c>
    </row>
    <row r="398" spans="1:3" x14ac:dyDescent="0.25">
      <c r="A398" s="164">
        <v>1010010</v>
      </c>
      <c r="B398" t="s">
        <v>895</v>
      </c>
      <c r="C398" s="78">
        <v>25.15</v>
      </c>
    </row>
    <row r="399" spans="1:3" x14ac:dyDescent="0.25">
      <c r="A399" s="164">
        <v>1010020</v>
      </c>
      <c r="B399" t="s">
        <v>694</v>
      </c>
      <c r="C399" s="78">
        <v>20</v>
      </c>
    </row>
    <row r="400" spans="1:3" x14ac:dyDescent="0.25">
      <c r="A400" s="164">
        <v>1010070</v>
      </c>
      <c r="B400" t="s">
        <v>894</v>
      </c>
      <c r="C400" s="78">
        <v>169.48</v>
      </c>
    </row>
    <row r="401" spans="1:3" x14ac:dyDescent="0.25">
      <c r="A401" s="164">
        <v>1010080</v>
      </c>
      <c r="B401" t="s">
        <v>893</v>
      </c>
      <c r="C401" s="78">
        <v>13.42</v>
      </c>
    </row>
    <row r="402" spans="1:3" x14ac:dyDescent="0.25">
      <c r="A402" s="164">
        <v>1010090</v>
      </c>
      <c r="B402" t="s">
        <v>892</v>
      </c>
      <c r="C402" s="78">
        <v>11.33</v>
      </c>
    </row>
    <row r="403" spans="1:3" x14ac:dyDescent="0.25">
      <c r="A403" s="164">
        <v>1010100</v>
      </c>
      <c r="B403" t="s">
        <v>891</v>
      </c>
      <c r="C403" s="78">
        <v>21.8</v>
      </c>
    </row>
    <row r="404" spans="1:3" x14ac:dyDescent="0.25">
      <c r="A404" s="164">
        <v>1010110</v>
      </c>
      <c r="B404" t="s">
        <v>890</v>
      </c>
      <c r="C404" s="78">
        <v>11.95</v>
      </c>
    </row>
    <row r="405" spans="1:3" x14ac:dyDescent="0.25">
      <c r="A405" s="164">
        <v>1010120</v>
      </c>
      <c r="B405" t="s">
        <v>889</v>
      </c>
      <c r="C405" s="78">
        <v>32.61</v>
      </c>
    </row>
    <row r="406" spans="1:3" x14ac:dyDescent="0.25">
      <c r="A406" s="164">
        <v>1010140</v>
      </c>
      <c r="B406" t="s">
        <v>888</v>
      </c>
      <c r="C406" s="78">
        <v>30</v>
      </c>
    </row>
    <row r="407" spans="1:3" x14ac:dyDescent="0.25">
      <c r="A407" s="164">
        <v>1010160</v>
      </c>
      <c r="B407" t="s">
        <v>887</v>
      </c>
      <c r="C407" s="78">
        <v>8.99</v>
      </c>
    </row>
    <row r="408" spans="1:3" x14ac:dyDescent="0.25">
      <c r="A408" s="164">
        <v>1010180</v>
      </c>
      <c r="B408" t="s">
        <v>1344</v>
      </c>
      <c r="C408" s="78">
        <v>79.5</v>
      </c>
    </row>
    <row r="409" spans="1:3" x14ac:dyDescent="0.25">
      <c r="A409" s="164">
        <v>1010220</v>
      </c>
      <c r="B409" t="s">
        <v>886</v>
      </c>
      <c r="C409" s="78">
        <v>6.95</v>
      </c>
    </row>
    <row r="410" spans="1:3" x14ac:dyDescent="0.25">
      <c r="A410" s="164">
        <v>1010230</v>
      </c>
      <c r="B410" t="s">
        <v>885</v>
      </c>
      <c r="C410" s="78">
        <v>38.5</v>
      </c>
    </row>
    <row r="411" spans="1:3" x14ac:dyDescent="0.25">
      <c r="A411" s="164">
        <v>1010250</v>
      </c>
      <c r="B411" t="s">
        <v>884</v>
      </c>
      <c r="C411" s="78">
        <v>110</v>
      </c>
    </row>
    <row r="412" spans="1:3" x14ac:dyDescent="0.25">
      <c r="A412" s="164">
        <v>1010280</v>
      </c>
      <c r="B412" t="s">
        <v>883</v>
      </c>
      <c r="C412" s="78">
        <v>149</v>
      </c>
    </row>
    <row r="413" spans="1:3" x14ac:dyDescent="0.25">
      <c r="A413" s="164">
        <v>1010290</v>
      </c>
      <c r="B413" t="s">
        <v>882</v>
      </c>
      <c r="C413" s="78">
        <v>149</v>
      </c>
    </row>
    <row r="414" spans="1:3" x14ac:dyDescent="0.25">
      <c r="A414" s="164">
        <v>1010300</v>
      </c>
      <c r="B414" t="s">
        <v>881</v>
      </c>
      <c r="C414" s="78">
        <v>55</v>
      </c>
    </row>
    <row r="415" spans="1:3" x14ac:dyDescent="0.25">
      <c r="A415" s="164">
        <v>1010320</v>
      </c>
      <c r="B415" t="s">
        <v>880</v>
      </c>
      <c r="C415" s="78">
        <v>330</v>
      </c>
    </row>
    <row r="416" spans="1:3" x14ac:dyDescent="0.25">
      <c r="A416" s="164">
        <v>1010330</v>
      </c>
      <c r="B416" t="s">
        <v>879</v>
      </c>
      <c r="C416" s="78">
        <v>1320</v>
      </c>
    </row>
    <row r="417" spans="1:3" x14ac:dyDescent="0.25">
      <c r="A417" s="164">
        <v>1010350</v>
      </c>
      <c r="B417" t="s">
        <v>878</v>
      </c>
      <c r="C417" s="78">
        <v>415</v>
      </c>
    </row>
    <row r="418" spans="1:3" x14ac:dyDescent="0.25">
      <c r="A418" s="164">
        <v>1010360</v>
      </c>
      <c r="B418" t="s">
        <v>877</v>
      </c>
      <c r="C418" s="78">
        <v>1660</v>
      </c>
    </row>
    <row r="419" spans="1:3" x14ac:dyDescent="0.25">
      <c r="A419" s="164">
        <v>1010371</v>
      </c>
      <c r="B419" t="s">
        <v>876</v>
      </c>
      <c r="C419" s="78">
        <v>0</v>
      </c>
    </row>
    <row r="420" spans="1:3" x14ac:dyDescent="0.25">
      <c r="A420" s="164">
        <v>1010380</v>
      </c>
      <c r="B420" t="s">
        <v>875</v>
      </c>
      <c r="C420" s="78">
        <v>430</v>
      </c>
    </row>
    <row r="421" spans="1:3" x14ac:dyDescent="0.25">
      <c r="A421" s="164">
        <v>1010381</v>
      </c>
      <c r="B421" t="s">
        <v>874</v>
      </c>
      <c r="C421" s="78">
        <v>425</v>
      </c>
    </row>
    <row r="422" spans="1:3" x14ac:dyDescent="0.25">
      <c r="A422" s="164">
        <v>1010390</v>
      </c>
      <c r="B422" t="s">
        <v>873</v>
      </c>
      <c r="C422" s="78">
        <v>1720</v>
      </c>
    </row>
    <row r="423" spans="1:3" x14ac:dyDescent="0.25">
      <c r="A423" s="164">
        <v>1010391</v>
      </c>
      <c r="B423" t="s">
        <v>872</v>
      </c>
      <c r="C423" s="78">
        <v>1695</v>
      </c>
    </row>
    <row r="424" spans="1:3" x14ac:dyDescent="0.25">
      <c r="A424" s="164">
        <v>1010410</v>
      </c>
      <c r="B424" t="s">
        <v>871</v>
      </c>
      <c r="C424" s="78">
        <v>99</v>
      </c>
    </row>
    <row r="425" spans="1:3" x14ac:dyDescent="0.25">
      <c r="A425" s="164">
        <v>1010440</v>
      </c>
      <c r="B425" t="s">
        <v>870</v>
      </c>
      <c r="C425" s="78">
        <v>43.5</v>
      </c>
    </row>
    <row r="426" spans="1:3" x14ac:dyDescent="0.25">
      <c r="A426" s="164">
        <v>1010450</v>
      </c>
      <c r="B426" t="s">
        <v>869</v>
      </c>
      <c r="C426" s="78">
        <v>39.99</v>
      </c>
    </row>
    <row r="427" spans="1:3" x14ac:dyDescent="0.25">
      <c r="A427" s="164">
        <v>1010460</v>
      </c>
      <c r="B427" t="s">
        <v>868</v>
      </c>
      <c r="C427" s="78">
        <v>49.99</v>
      </c>
    </row>
    <row r="428" spans="1:3" x14ac:dyDescent="0.25">
      <c r="A428" s="164">
        <v>1010470</v>
      </c>
      <c r="B428" t="s">
        <v>867</v>
      </c>
      <c r="C428" s="78">
        <v>18.649999999999999</v>
      </c>
    </row>
    <row r="429" spans="1:3" x14ac:dyDescent="0.25">
      <c r="A429" s="164">
        <v>1010490</v>
      </c>
      <c r="B429" t="s">
        <v>866</v>
      </c>
      <c r="C429" s="78">
        <v>124.99</v>
      </c>
    </row>
    <row r="430" spans="1:3" x14ac:dyDescent="0.25">
      <c r="A430" s="164">
        <v>1010510</v>
      </c>
      <c r="B430" t="s">
        <v>865</v>
      </c>
      <c r="C430" s="78">
        <v>48.99</v>
      </c>
    </row>
    <row r="431" spans="1:3" x14ac:dyDescent="0.25">
      <c r="A431" s="164">
        <v>1010520</v>
      </c>
      <c r="B431" t="s">
        <v>864</v>
      </c>
      <c r="C431" s="78">
        <v>48.99</v>
      </c>
    </row>
    <row r="432" spans="1:3" x14ac:dyDescent="0.25">
      <c r="A432" s="164">
        <v>1010530</v>
      </c>
      <c r="B432" t="s">
        <v>863</v>
      </c>
      <c r="C432" s="78">
        <v>69.95</v>
      </c>
    </row>
    <row r="433" spans="1:3" x14ac:dyDescent="0.25">
      <c r="A433" s="164">
        <v>1010540</v>
      </c>
      <c r="B433" t="s">
        <v>862</v>
      </c>
      <c r="C433" s="78">
        <v>69.95</v>
      </c>
    </row>
    <row r="434" spans="1:3" x14ac:dyDescent="0.25">
      <c r="A434" s="164">
        <v>1010550</v>
      </c>
      <c r="B434" t="s">
        <v>861</v>
      </c>
      <c r="C434" s="78">
        <v>48.99</v>
      </c>
    </row>
    <row r="435" spans="1:3" x14ac:dyDescent="0.25">
      <c r="A435" s="164">
        <v>1010560</v>
      </c>
      <c r="B435" t="s">
        <v>860</v>
      </c>
      <c r="C435" s="78">
        <v>274.99</v>
      </c>
    </row>
    <row r="436" spans="1:3" x14ac:dyDescent="0.25">
      <c r="A436" s="164">
        <v>1010570</v>
      </c>
      <c r="B436" t="s">
        <v>859</v>
      </c>
      <c r="C436" s="78">
        <v>274.99</v>
      </c>
    </row>
    <row r="437" spans="1:3" x14ac:dyDescent="0.25">
      <c r="A437" s="164">
        <v>1010581</v>
      </c>
      <c r="B437" t="s">
        <v>858</v>
      </c>
      <c r="C437" s="78">
        <v>24</v>
      </c>
    </row>
    <row r="438" spans="1:3" x14ac:dyDescent="0.25">
      <c r="A438" s="164">
        <v>1010591</v>
      </c>
      <c r="B438" t="s">
        <v>857</v>
      </c>
      <c r="C438" s="78">
        <v>27</v>
      </c>
    </row>
    <row r="439" spans="1:3" x14ac:dyDescent="0.25">
      <c r="A439" s="164">
        <v>1010601</v>
      </c>
      <c r="B439" t="s">
        <v>856</v>
      </c>
      <c r="C439" s="78">
        <v>0</v>
      </c>
    </row>
    <row r="440" spans="1:3" x14ac:dyDescent="0.25">
      <c r="A440" s="164">
        <v>1010630</v>
      </c>
      <c r="B440" t="s">
        <v>855</v>
      </c>
      <c r="C440" s="78">
        <v>287.99</v>
      </c>
    </row>
    <row r="441" spans="1:3" x14ac:dyDescent="0.25">
      <c r="A441" s="164">
        <v>1010640</v>
      </c>
      <c r="B441" t="s">
        <v>854</v>
      </c>
      <c r="C441" s="78">
        <v>482.99</v>
      </c>
    </row>
    <row r="442" spans="1:3" x14ac:dyDescent="0.25">
      <c r="A442" s="164">
        <v>1010650</v>
      </c>
      <c r="B442" t="s">
        <v>853</v>
      </c>
      <c r="C442" s="78">
        <v>154.99</v>
      </c>
    </row>
    <row r="443" spans="1:3" x14ac:dyDescent="0.25">
      <c r="A443" s="164">
        <v>1010660</v>
      </c>
      <c r="B443" t="s">
        <v>852</v>
      </c>
      <c r="C443" s="78">
        <v>482.99</v>
      </c>
    </row>
    <row r="444" spans="1:3" x14ac:dyDescent="0.25">
      <c r="A444" s="164">
        <v>1010670</v>
      </c>
      <c r="B444" t="s">
        <v>851</v>
      </c>
      <c r="C444" s="78">
        <v>287.99</v>
      </c>
    </row>
    <row r="445" spans="1:3" x14ac:dyDescent="0.25">
      <c r="A445" s="164">
        <v>1010680</v>
      </c>
      <c r="B445" t="s">
        <v>850</v>
      </c>
      <c r="C445" s="78">
        <v>154.99</v>
      </c>
    </row>
    <row r="446" spans="1:3" x14ac:dyDescent="0.25">
      <c r="A446" s="164">
        <v>1010690</v>
      </c>
      <c r="B446" t="s">
        <v>849</v>
      </c>
      <c r="C446" s="78">
        <v>99.95</v>
      </c>
    </row>
    <row r="447" spans="1:3" x14ac:dyDescent="0.25">
      <c r="A447" s="164">
        <v>1010700</v>
      </c>
      <c r="B447" t="s">
        <v>848</v>
      </c>
      <c r="C447" s="78">
        <v>199.95</v>
      </c>
    </row>
    <row r="448" spans="1:3" x14ac:dyDescent="0.25">
      <c r="A448" s="164">
        <v>1010730</v>
      </c>
      <c r="B448" t="s">
        <v>1388</v>
      </c>
      <c r="C448" s="78">
        <v>0</v>
      </c>
    </row>
    <row r="449" spans="1:3" x14ac:dyDescent="0.25">
      <c r="A449" s="164">
        <v>1010770</v>
      </c>
      <c r="B449" t="s">
        <v>847</v>
      </c>
      <c r="C449" s="78">
        <v>660</v>
      </c>
    </row>
    <row r="450" spans="1:3" x14ac:dyDescent="0.25">
      <c r="A450" s="164">
        <v>1010780</v>
      </c>
      <c r="B450" t="s">
        <v>846</v>
      </c>
      <c r="C450" s="78">
        <v>1500</v>
      </c>
    </row>
    <row r="451" spans="1:3" x14ac:dyDescent="0.25">
      <c r="A451" s="164">
        <v>1010810</v>
      </c>
      <c r="B451" t="s">
        <v>845</v>
      </c>
      <c r="C451" s="78">
        <v>312.5</v>
      </c>
    </row>
    <row r="452" spans="1:3" x14ac:dyDescent="0.25">
      <c r="A452" s="164">
        <v>1010820</v>
      </c>
      <c r="B452" t="s">
        <v>844</v>
      </c>
      <c r="C452" s="78">
        <v>1250</v>
      </c>
    </row>
    <row r="453" spans="1:3" x14ac:dyDescent="0.25">
      <c r="A453" s="164">
        <v>1010830</v>
      </c>
      <c r="B453" t="s">
        <v>843</v>
      </c>
      <c r="C453" s="78">
        <v>0</v>
      </c>
    </row>
    <row r="454" spans="1:3" x14ac:dyDescent="0.25">
      <c r="A454" s="164">
        <v>1010850</v>
      </c>
      <c r="B454" t="s">
        <v>842</v>
      </c>
      <c r="C454" s="78">
        <v>67.989999999999995</v>
      </c>
    </row>
    <row r="455" spans="1:3" x14ac:dyDescent="0.25">
      <c r="A455" s="164">
        <v>1010860</v>
      </c>
      <c r="B455" t="s">
        <v>841</v>
      </c>
      <c r="C455" s="78">
        <v>190</v>
      </c>
    </row>
    <row r="456" spans="1:3" x14ac:dyDescent="0.25">
      <c r="A456" s="164">
        <v>1010870</v>
      </c>
      <c r="B456" t="s">
        <v>840</v>
      </c>
      <c r="C456" s="78">
        <v>54.99</v>
      </c>
    </row>
    <row r="457" spans="1:3" x14ac:dyDescent="0.25">
      <c r="A457" s="164">
        <v>1010880</v>
      </c>
      <c r="B457" t="s">
        <v>839</v>
      </c>
      <c r="C457" s="78">
        <v>1833</v>
      </c>
    </row>
    <row r="458" spans="1:3" x14ac:dyDescent="0.25">
      <c r="A458" s="164">
        <v>1010900</v>
      </c>
      <c r="B458" t="s">
        <v>838</v>
      </c>
      <c r="C458" s="78">
        <v>210</v>
      </c>
    </row>
    <row r="459" spans="1:3" x14ac:dyDescent="0.25">
      <c r="A459" s="164">
        <v>1010910</v>
      </c>
      <c r="B459" t="s">
        <v>837</v>
      </c>
      <c r="C459" s="78">
        <v>2999.99</v>
      </c>
    </row>
    <row r="460" spans="1:3" x14ac:dyDescent="0.25">
      <c r="A460" s="164">
        <v>1010920</v>
      </c>
      <c r="B460" t="s">
        <v>836</v>
      </c>
      <c r="C460" s="78">
        <v>250</v>
      </c>
    </row>
    <row r="461" spans="1:3" x14ac:dyDescent="0.25">
      <c r="A461" s="164">
        <v>1010930</v>
      </c>
      <c r="B461" t="s">
        <v>835</v>
      </c>
      <c r="C461" s="78">
        <v>12999</v>
      </c>
    </row>
    <row r="462" spans="1:3" x14ac:dyDescent="0.25">
      <c r="A462" s="164">
        <v>1010940</v>
      </c>
      <c r="B462" t="s">
        <v>834</v>
      </c>
      <c r="C462" s="78">
        <v>25.99</v>
      </c>
    </row>
    <row r="463" spans="1:3" x14ac:dyDescent="0.25">
      <c r="A463" s="164">
        <v>1010950</v>
      </c>
      <c r="B463" t="s">
        <v>833</v>
      </c>
      <c r="C463" s="78">
        <v>13999</v>
      </c>
    </row>
    <row r="464" spans="1:3" x14ac:dyDescent="0.25">
      <c r="A464" s="164">
        <v>1010960</v>
      </c>
      <c r="B464" t="s">
        <v>832</v>
      </c>
      <c r="C464" s="78">
        <v>15749</v>
      </c>
    </row>
    <row r="465" spans="1:3" x14ac:dyDescent="0.25">
      <c r="A465" s="164">
        <v>1010970</v>
      </c>
      <c r="B465" t="s">
        <v>831</v>
      </c>
      <c r="C465" s="78">
        <v>135</v>
      </c>
    </row>
    <row r="466" spans="1:3" x14ac:dyDescent="0.25">
      <c r="A466" s="164">
        <v>1010980</v>
      </c>
      <c r="B466" t="s">
        <v>830</v>
      </c>
      <c r="C466" s="78">
        <v>16977</v>
      </c>
    </row>
    <row r="467" spans="1:3" x14ac:dyDescent="0.25">
      <c r="A467" s="164">
        <v>1010990</v>
      </c>
      <c r="B467" t="s">
        <v>829</v>
      </c>
      <c r="C467" s="78">
        <v>6999</v>
      </c>
    </row>
    <row r="468" spans="1:3" x14ac:dyDescent="0.25">
      <c r="A468" s="164">
        <v>1011010</v>
      </c>
      <c r="B468" t="s">
        <v>828</v>
      </c>
      <c r="C468" s="78">
        <v>8000</v>
      </c>
    </row>
    <row r="469" spans="1:3" x14ac:dyDescent="0.25">
      <c r="A469" s="164">
        <v>1011040</v>
      </c>
      <c r="B469" t="s">
        <v>827</v>
      </c>
      <c r="C469" s="78">
        <v>9700</v>
      </c>
    </row>
    <row r="470" spans="1:3" x14ac:dyDescent="0.25">
      <c r="A470" s="164">
        <v>1011050</v>
      </c>
      <c r="B470" t="s">
        <v>826</v>
      </c>
      <c r="C470" s="78">
        <v>10800</v>
      </c>
    </row>
    <row r="471" spans="1:3" x14ac:dyDescent="0.25">
      <c r="A471" s="164">
        <v>1011060</v>
      </c>
      <c r="B471" t="s">
        <v>825</v>
      </c>
      <c r="C471" s="78">
        <v>210</v>
      </c>
    </row>
    <row r="472" spans="1:3" x14ac:dyDescent="0.25">
      <c r="A472" s="164">
        <v>1011070</v>
      </c>
      <c r="B472" t="s">
        <v>824</v>
      </c>
      <c r="C472" s="78">
        <v>250</v>
      </c>
    </row>
    <row r="473" spans="1:3" x14ac:dyDescent="0.25">
      <c r="A473" s="164">
        <v>1011080</v>
      </c>
      <c r="B473" t="s">
        <v>823</v>
      </c>
      <c r="C473" s="78">
        <v>2.99</v>
      </c>
    </row>
    <row r="474" spans="1:3" x14ac:dyDescent="0.25">
      <c r="A474" s="164">
        <v>1011240</v>
      </c>
      <c r="B474" t="s">
        <v>822</v>
      </c>
      <c r="C474" s="78">
        <v>786.45</v>
      </c>
    </row>
    <row r="475" spans="1:3" x14ac:dyDescent="0.25">
      <c r="A475" s="164">
        <v>1011250</v>
      </c>
      <c r="B475" t="s">
        <v>821</v>
      </c>
      <c r="C475" s="78">
        <v>32</v>
      </c>
    </row>
    <row r="476" spans="1:3" x14ac:dyDescent="0.25">
      <c r="A476" s="164">
        <v>1011280</v>
      </c>
      <c r="B476" t="s">
        <v>820</v>
      </c>
      <c r="C476" s="78">
        <v>47.99</v>
      </c>
    </row>
    <row r="477" spans="1:3" x14ac:dyDescent="0.25">
      <c r="A477" s="164">
        <v>1011320</v>
      </c>
      <c r="B477" t="s">
        <v>819</v>
      </c>
      <c r="C477" s="78">
        <v>589.99</v>
      </c>
    </row>
    <row r="478" spans="1:3" x14ac:dyDescent="0.25">
      <c r="A478" s="164">
        <v>1011340</v>
      </c>
      <c r="B478" t="s">
        <v>818</v>
      </c>
      <c r="C478" s="78">
        <v>589.99</v>
      </c>
    </row>
    <row r="479" spans="1:3" x14ac:dyDescent="0.25">
      <c r="A479" s="164">
        <v>1011390</v>
      </c>
      <c r="B479" t="s">
        <v>817</v>
      </c>
      <c r="C479" s="78">
        <v>0</v>
      </c>
    </row>
    <row r="480" spans="1:3" x14ac:dyDescent="0.25">
      <c r="A480" s="164">
        <v>1011400</v>
      </c>
      <c r="B480" t="s">
        <v>816</v>
      </c>
      <c r="C480" s="78">
        <v>8.4</v>
      </c>
    </row>
    <row r="481" spans="1:3" x14ac:dyDescent="0.25">
      <c r="A481" s="164">
        <v>1011410</v>
      </c>
      <c r="B481" t="s">
        <v>815</v>
      </c>
      <c r="C481" s="78">
        <v>25</v>
      </c>
    </row>
    <row r="482" spans="1:3" x14ac:dyDescent="0.25">
      <c r="A482" s="164">
        <v>1011420</v>
      </c>
      <c r="B482" t="s">
        <v>814</v>
      </c>
      <c r="C482" s="78">
        <v>7.99</v>
      </c>
    </row>
    <row r="483" spans="1:3" x14ac:dyDescent="0.25">
      <c r="A483" s="164">
        <v>1011510</v>
      </c>
      <c r="B483" t="s">
        <v>813</v>
      </c>
      <c r="C483" s="78">
        <v>0</v>
      </c>
    </row>
    <row r="484" spans="1:3" x14ac:dyDescent="0.25">
      <c r="A484" s="164">
        <v>1011520</v>
      </c>
      <c r="B484" t="s">
        <v>812</v>
      </c>
      <c r="C484" s="78">
        <v>0</v>
      </c>
    </row>
    <row r="485" spans="1:3" x14ac:dyDescent="0.25">
      <c r="A485" s="164">
        <v>1011570</v>
      </c>
      <c r="B485" t="s">
        <v>811</v>
      </c>
      <c r="C485" s="78">
        <v>11.72</v>
      </c>
    </row>
    <row r="486" spans="1:3" x14ac:dyDescent="0.25">
      <c r="A486" s="164">
        <v>1011591</v>
      </c>
      <c r="B486" t="s">
        <v>810</v>
      </c>
      <c r="C486" s="78">
        <v>29.95</v>
      </c>
    </row>
    <row r="487" spans="1:3" x14ac:dyDescent="0.25">
      <c r="A487" s="164">
        <v>1011600</v>
      </c>
      <c r="B487" t="s">
        <v>809</v>
      </c>
      <c r="C487" s="78">
        <v>0</v>
      </c>
    </row>
    <row r="488" spans="1:3" x14ac:dyDescent="0.25">
      <c r="A488" s="164">
        <v>1011610</v>
      </c>
      <c r="B488" t="s">
        <v>808</v>
      </c>
      <c r="C488" s="78">
        <v>0</v>
      </c>
    </row>
    <row r="489" spans="1:3" x14ac:dyDescent="0.25">
      <c r="A489" s="164">
        <v>1011620</v>
      </c>
      <c r="B489" t="s">
        <v>807</v>
      </c>
      <c r="C489" s="78">
        <v>0</v>
      </c>
    </row>
    <row r="490" spans="1:3" x14ac:dyDescent="0.25">
      <c r="A490" s="164">
        <v>1011630</v>
      </c>
      <c r="B490" t="s">
        <v>806</v>
      </c>
      <c r="C490" s="78">
        <v>0</v>
      </c>
    </row>
    <row r="491" spans="1:3" x14ac:dyDescent="0.25">
      <c r="A491" s="164">
        <v>1011800</v>
      </c>
      <c r="B491" t="s">
        <v>805</v>
      </c>
      <c r="C491" s="78">
        <v>295.95</v>
      </c>
    </row>
    <row r="492" spans="1:3" x14ac:dyDescent="0.25">
      <c r="A492" s="164">
        <v>1011840</v>
      </c>
      <c r="B492" t="s">
        <v>804</v>
      </c>
      <c r="C492" s="78">
        <v>118.95</v>
      </c>
    </row>
    <row r="493" spans="1:3" x14ac:dyDescent="0.25">
      <c r="A493" s="164">
        <v>1011850</v>
      </c>
      <c r="B493" t="s">
        <v>803</v>
      </c>
      <c r="C493" s="78">
        <v>75.95</v>
      </c>
    </row>
    <row r="494" spans="1:3" x14ac:dyDescent="0.25">
      <c r="A494" s="164">
        <v>1011860</v>
      </c>
      <c r="B494" t="s">
        <v>802</v>
      </c>
      <c r="C494" s="78">
        <v>10.99</v>
      </c>
    </row>
    <row r="495" spans="1:3" x14ac:dyDescent="0.25">
      <c r="A495" s="164">
        <v>1011870</v>
      </c>
      <c r="B495" t="s">
        <v>801</v>
      </c>
      <c r="C495" s="78">
        <v>9.1999999999999993</v>
      </c>
    </row>
    <row r="496" spans="1:3" x14ac:dyDescent="0.25">
      <c r="A496" s="164">
        <v>1011880</v>
      </c>
      <c r="B496" t="s">
        <v>800</v>
      </c>
      <c r="C496" s="78">
        <v>62.95</v>
      </c>
    </row>
    <row r="497" spans="1:3" x14ac:dyDescent="0.25">
      <c r="A497" s="164">
        <v>1011890</v>
      </c>
      <c r="B497" t="s">
        <v>799</v>
      </c>
      <c r="C497" s="78">
        <v>27.37</v>
      </c>
    </row>
    <row r="498" spans="1:3" x14ac:dyDescent="0.25">
      <c r="A498" s="164">
        <v>1011910</v>
      </c>
      <c r="B498" t="s">
        <v>798</v>
      </c>
      <c r="C498" s="78">
        <v>16.64</v>
      </c>
    </row>
    <row r="499" spans="1:3" x14ac:dyDescent="0.25">
      <c r="A499" s="164">
        <v>1011920</v>
      </c>
      <c r="B499" t="s">
        <v>797</v>
      </c>
      <c r="C499" s="78">
        <v>11.68</v>
      </c>
    </row>
    <row r="500" spans="1:3" x14ac:dyDescent="0.25">
      <c r="A500" s="164">
        <v>1011930</v>
      </c>
      <c r="B500" t="s">
        <v>796</v>
      </c>
      <c r="C500" s="78">
        <v>16.16</v>
      </c>
    </row>
    <row r="501" spans="1:3" x14ac:dyDescent="0.25">
      <c r="A501" s="164">
        <v>1011950</v>
      </c>
      <c r="B501" t="s">
        <v>795</v>
      </c>
      <c r="C501" s="78">
        <v>6.72</v>
      </c>
    </row>
    <row r="502" spans="1:3" x14ac:dyDescent="0.25">
      <c r="A502" s="164">
        <v>1011980</v>
      </c>
      <c r="B502" t="s">
        <v>1297</v>
      </c>
      <c r="C502" s="78">
        <v>59.95</v>
      </c>
    </row>
    <row r="503" spans="1:3" x14ac:dyDescent="0.25">
      <c r="A503" s="164">
        <v>1012000</v>
      </c>
      <c r="B503" t="s">
        <v>794</v>
      </c>
      <c r="C503" s="78">
        <v>36.25</v>
      </c>
    </row>
    <row r="504" spans="1:3" x14ac:dyDescent="0.25">
      <c r="A504" s="164">
        <v>1012010</v>
      </c>
      <c r="B504" t="s">
        <v>793</v>
      </c>
      <c r="C504" s="78">
        <v>10.99</v>
      </c>
    </row>
    <row r="505" spans="1:3" x14ac:dyDescent="0.25">
      <c r="A505" s="164">
        <v>1012020</v>
      </c>
      <c r="B505" t="s">
        <v>792</v>
      </c>
      <c r="C505" s="78">
        <v>26.95</v>
      </c>
    </row>
    <row r="506" spans="1:3" x14ac:dyDescent="0.25">
      <c r="A506" s="164">
        <v>1012030</v>
      </c>
      <c r="B506" t="s">
        <v>791</v>
      </c>
      <c r="C506" s="78">
        <v>29.8</v>
      </c>
    </row>
    <row r="507" spans="1:3" x14ac:dyDescent="0.25">
      <c r="A507" s="164">
        <v>1012070</v>
      </c>
      <c r="B507" t="s">
        <v>790</v>
      </c>
      <c r="C507" s="78">
        <v>43.99</v>
      </c>
    </row>
    <row r="508" spans="1:3" x14ac:dyDescent="0.25">
      <c r="A508" s="164">
        <v>1012080</v>
      </c>
      <c r="B508" t="s">
        <v>789</v>
      </c>
      <c r="C508" s="78">
        <v>29.95</v>
      </c>
    </row>
    <row r="509" spans="1:3" x14ac:dyDescent="0.25">
      <c r="A509" s="164">
        <v>1012090</v>
      </c>
      <c r="B509" t="s">
        <v>788</v>
      </c>
      <c r="C509" s="78">
        <v>32</v>
      </c>
    </row>
    <row r="510" spans="1:3" x14ac:dyDescent="0.25">
      <c r="A510" s="164">
        <v>1012100</v>
      </c>
      <c r="B510" t="s">
        <v>787</v>
      </c>
      <c r="C510" s="78">
        <v>39.950000000000003</v>
      </c>
    </row>
    <row r="511" spans="1:3" x14ac:dyDescent="0.25">
      <c r="A511" s="164">
        <v>1012110</v>
      </c>
      <c r="B511" t="s">
        <v>1298</v>
      </c>
      <c r="C511" s="78">
        <v>40.950000000000003</v>
      </c>
    </row>
    <row r="512" spans="1:3" x14ac:dyDescent="0.25">
      <c r="A512" s="164">
        <v>1012120</v>
      </c>
      <c r="B512" t="s">
        <v>786</v>
      </c>
      <c r="C512" s="78">
        <v>46.95</v>
      </c>
    </row>
    <row r="513" spans="1:3" x14ac:dyDescent="0.25">
      <c r="A513" s="164">
        <v>1012130</v>
      </c>
      <c r="B513" t="s">
        <v>785</v>
      </c>
      <c r="C513" s="78">
        <v>85</v>
      </c>
    </row>
    <row r="514" spans="1:3" x14ac:dyDescent="0.25">
      <c r="A514" s="164">
        <v>1012140</v>
      </c>
      <c r="B514" t="s">
        <v>1299</v>
      </c>
      <c r="C514" s="78">
        <v>35.950000000000003</v>
      </c>
    </row>
    <row r="515" spans="1:3" x14ac:dyDescent="0.25">
      <c r="A515" s="164">
        <v>1012150</v>
      </c>
      <c r="B515" t="s">
        <v>784</v>
      </c>
      <c r="C515" s="78">
        <v>59.99</v>
      </c>
    </row>
    <row r="516" spans="1:3" x14ac:dyDescent="0.25">
      <c r="A516" s="164">
        <v>1012160</v>
      </c>
      <c r="B516" t="s">
        <v>783</v>
      </c>
      <c r="C516" s="78">
        <v>30.76</v>
      </c>
    </row>
    <row r="517" spans="1:3" x14ac:dyDescent="0.25">
      <c r="A517" s="164">
        <v>1012180</v>
      </c>
      <c r="B517" t="s">
        <v>782</v>
      </c>
      <c r="C517" s="78">
        <v>19.45</v>
      </c>
    </row>
    <row r="518" spans="1:3" x14ac:dyDescent="0.25">
      <c r="A518" s="164">
        <v>1012200</v>
      </c>
      <c r="B518" t="s">
        <v>781</v>
      </c>
      <c r="C518" s="78">
        <v>35.99</v>
      </c>
    </row>
    <row r="519" spans="1:3" x14ac:dyDescent="0.25">
      <c r="A519" s="164">
        <v>1012210</v>
      </c>
      <c r="B519" t="s">
        <v>780</v>
      </c>
      <c r="C519" s="78">
        <v>14.99</v>
      </c>
    </row>
    <row r="520" spans="1:3" x14ac:dyDescent="0.25">
      <c r="A520" s="164">
        <v>1012220</v>
      </c>
      <c r="B520" t="s">
        <v>779</v>
      </c>
      <c r="C520" s="78">
        <v>11</v>
      </c>
    </row>
    <row r="521" spans="1:3" x14ac:dyDescent="0.25">
      <c r="A521" s="164">
        <v>1012230</v>
      </c>
      <c r="B521" t="s">
        <v>778</v>
      </c>
      <c r="C521" s="78">
        <v>9.99</v>
      </c>
    </row>
    <row r="522" spans="1:3" x14ac:dyDescent="0.25">
      <c r="A522" s="164">
        <v>1012240</v>
      </c>
      <c r="B522" t="s">
        <v>777</v>
      </c>
      <c r="C522" s="78">
        <v>30.26</v>
      </c>
    </row>
    <row r="523" spans="1:3" x14ac:dyDescent="0.25">
      <c r="A523" s="164">
        <v>1012250</v>
      </c>
      <c r="B523" t="s">
        <v>776</v>
      </c>
      <c r="C523" s="78">
        <v>10.64</v>
      </c>
    </row>
    <row r="524" spans="1:3" x14ac:dyDescent="0.25">
      <c r="A524" s="164">
        <v>1012300</v>
      </c>
      <c r="B524" t="s">
        <v>775</v>
      </c>
      <c r="C524" s="78">
        <v>38.299999999999997</v>
      </c>
    </row>
    <row r="525" spans="1:3" x14ac:dyDescent="0.25">
      <c r="A525" s="164">
        <v>1012310</v>
      </c>
      <c r="B525" t="s">
        <v>774</v>
      </c>
      <c r="C525" s="78">
        <v>39.6</v>
      </c>
    </row>
    <row r="526" spans="1:3" x14ac:dyDescent="0.25">
      <c r="A526" s="164">
        <v>1012320</v>
      </c>
      <c r="B526" t="s">
        <v>773</v>
      </c>
      <c r="C526" s="78">
        <v>103.95</v>
      </c>
    </row>
    <row r="527" spans="1:3" x14ac:dyDescent="0.25">
      <c r="A527" s="164">
        <v>1012330</v>
      </c>
      <c r="B527" t="s">
        <v>772</v>
      </c>
      <c r="C527" s="78">
        <v>69.989999999999995</v>
      </c>
    </row>
    <row r="528" spans="1:3" x14ac:dyDescent="0.25">
      <c r="A528" s="164">
        <v>1012350</v>
      </c>
      <c r="B528" t="s">
        <v>771</v>
      </c>
      <c r="C528" s="78">
        <v>10.99</v>
      </c>
    </row>
    <row r="529" spans="1:3" x14ac:dyDescent="0.25">
      <c r="A529" s="164">
        <v>1012370</v>
      </c>
      <c r="B529" t="s">
        <v>770</v>
      </c>
      <c r="C529" s="78">
        <v>24.99</v>
      </c>
    </row>
    <row r="530" spans="1:3" x14ac:dyDescent="0.25">
      <c r="A530" s="164">
        <v>1012380</v>
      </c>
      <c r="B530" t="s">
        <v>1300</v>
      </c>
      <c r="C530" s="78">
        <v>35.72</v>
      </c>
    </row>
    <row r="531" spans="1:3" x14ac:dyDescent="0.25">
      <c r="A531" s="164">
        <v>1012390</v>
      </c>
      <c r="B531" t="s">
        <v>769</v>
      </c>
      <c r="C531" s="78">
        <v>34.58</v>
      </c>
    </row>
    <row r="532" spans="1:3" x14ac:dyDescent="0.25">
      <c r="A532" s="164">
        <v>1012400</v>
      </c>
      <c r="B532" t="s">
        <v>768</v>
      </c>
      <c r="C532" s="78">
        <v>24.48</v>
      </c>
    </row>
    <row r="533" spans="1:3" x14ac:dyDescent="0.25">
      <c r="A533" s="164">
        <v>1012410</v>
      </c>
      <c r="B533" t="s">
        <v>767</v>
      </c>
      <c r="C533" s="78">
        <v>32.99</v>
      </c>
    </row>
    <row r="534" spans="1:3" x14ac:dyDescent="0.25">
      <c r="A534" s="164">
        <v>1012440</v>
      </c>
      <c r="B534" t="s">
        <v>766</v>
      </c>
      <c r="C534" s="78">
        <v>116.2</v>
      </c>
    </row>
    <row r="535" spans="1:3" x14ac:dyDescent="0.25">
      <c r="A535" s="164">
        <v>1012450</v>
      </c>
      <c r="B535" t="s">
        <v>765</v>
      </c>
      <c r="C535" s="78">
        <v>15.54</v>
      </c>
    </row>
    <row r="536" spans="1:3" x14ac:dyDescent="0.25">
      <c r="A536" s="164">
        <v>1012500</v>
      </c>
      <c r="B536" t="s">
        <v>764</v>
      </c>
      <c r="C536" s="78">
        <v>94.82</v>
      </c>
    </row>
    <row r="537" spans="1:3" x14ac:dyDescent="0.25">
      <c r="A537" s="164">
        <v>1012540</v>
      </c>
      <c r="B537" t="s">
        <v>763</v>
      </c>
      <c r="C537" s="78">
        <v>9.26</v>
      </c>
    </row>
    <row r="538" spans="1:3" x14ac:dyDescent="0.25">
      <c r="A538" s="164">
        <v>1012560</v>
      </c>
      <c r="B538" t="s">
        <v>762</v>
      </c>
      <c r="C538" s="78">
        <v>60.82</v>
      </c>
    </row>
    <row r="539" spans="1:3" x14ac:dyDescent="0.25">
      <c r="A539" s="164">
        <v>1012580</v>
      </c>
      <c r="B539" t="s">
        <v>761</v>
      </c>
      <c r="C539" s="78">
        <v>5.99</v>
      </c>
    </row>
    <row r="540" spans="1:3" x14ac:dyDescent="0.25">
      <c r="A540" s="164">
        <v>1012590</v>
      </c>
      <c r="B540" t="s">
        <v>760</v>
      </c>
      <c r="C540" s="78">
        <v>209.32</v>
      </c>
    </row>
    <row r="541" spans="1:3" x14ac:dyDescent="0.25">
      <c r="A541" s="164">
        <v>1012610</v>
      </c>
      <c r="B541" t="s">
        <v>759</v>
      </c>
      <c r="C541" s="78">
        <v>70.239999999999995</v>
      </c>
    </row>
    <row r="542" spans="1:3" x14ac:dyDescent="0.25">
      <c r="A542" s="164">
        <v>1012620</v>
      </c>
      <c r="B542" t="s">
        <v>758</v>
      </c>
      <c r="C542" s="78">
        <v>49.99</v>
      </c>
    </row>
    <row r="543" spans="1:3" x14ac:dyDescent="0.25">
      <c r="A543" s="164">
        <v>1012640</v>
      </c>
      <c r="B543" t="s">
        <v>757</v>
      </c>
      <c r="C543" s="78">
        <v>35.99</v>
      </c>
    </row>
    <row r="544" spans="1:3" x14ac:dyDescent="0.25">
      <c r="A544" s="164">
        <v>1012650</v>
      </c>
      <c r="B544" t="s">
        <v>756</v>
      </c>
      <c r="C544" s="78">
        <v>44.99</v>
      </c>
    </row>
    <row r="545" spans="1:3" x14ac:dyDescent="0.25">
      <c r="A545" s="164">
        <v>1012680</v>
      </c>
      <c r="B545" t="s">
        <v>755</v>
      </c>
      <c r="C545" s="78">
        <v>510.22</v>
      </c>
    </row>
    <row r="546" spans="1:3" x14ac:dyDescent="0.25">
      <c r="A546" s="164">
        <v>1012690</v>
      </c>
      <c r="B546" t="s">
        <v>754</v>
      </c>
      <c r="C546" s="78">
        <v>12.86</v>
      </c>
    </row>
    <row r="547" spans="1:3" x14ac:dyDescent="0.25">
      <c r="A547" s="164">
        <v>1012700</v>
      </c>
      <c r="B547" t="s">
        <v>753</v>
      </c>
      <c r="C547" s="78">
        <v>49.99</v>
      </c>
    </row>
    <row r="548" spans="1:3" x14ac:dyDescent="0.25">
      <c r="A548" s="164">
        <v>1012710</v>
      </c>
      <c r="B548" t="s">
        <v>752</v>
      </c>
      <c r="C548" s="78">
        <v>25.99</v>
      </c>
    </row>
    <row r="549" spans="1:3" x14ac:dyDescent="0.25">
      <c r="A549" s="164">
        <v>1012720</v>
      </c>
      <c r="B549" t="s">
        <v>751</v>
      </c>
      <c r="C549" s="78">
        <v>26.6</v>
      </c>
    </row>
    <row r="550" spans="1:3" x14ac:dyDescent="0.25">
      <c r="A550" s="164">
        <v>1012730</v>
      </c>
      <c r="B550" t="s">
        <v>750</v>
      </c>
      <c r="C550" s="78">
        <v>51.95</v>
      </c>
    </row>
    <row r="551" spans="1:3" x14ac:dyDescent="0.25">
      <c r="A551" s="164">
        <v>1012740</v>
      </c>
      <c r="B551" t="s">
        <v>749</v>
      </c>
      <c r="C551" s="78">
        <v>11.12</v>
      </c>
    </row>
    <row r="552" spans="1:3" x14ac:dyDescent="0.25">
      <c r="A552" s="164">
        <v>1012750</v>
      </c>
      <c r="B552" t="s">
        <v>748</v>
      </c>
      <c r="C552" s="78">
        <v>24.28</v>
      </c>
    </row>
    <row r="553" spans="1:3" x14ac:dyDescent="0.25">
      <c r="A553" s="164">
        <v>1012770</v>
      </c>
      <c r="B553" t="s">
        <v>1301</v>
      </c>
      <c r="C553" s="78">
        <v>29.99</v>
      </c>
    </row>
    <row r="554" spans="1:3" x14ac:dyDescent="0.25">
      <c r="A554" s="164">
        <v>1012780</v>
      </c>
      <c r="B554" t="s">
        <v>747</v>
      </c>
      <c r="C554" s="78">
        <v>45.99</v>
      </c>
    </row>
    <row r="555" spans="1:3" x14ac:dyDescent="0.25">
      <c r="A555" s="164">
        <v>1012790</v>
      </c>
      <c r="B555" t="s">
        <v>746</v>
      </c>
      <c r="C555" s="78">
        <v>21.75</v>
      </c>
    </row>
    <row r="556" spans="1:3" x14ac:dyDescent="0.25">
      <c r="A556" s="164">
        <v>1012810</v>
      </c>
      <c r="B556" t="s">
        <v>745</v>
      </c>
      <c r="C556" s="78">
        <v>21.25</v>
      </c>
    </row>
    <row r="557" spans="1:3" x14ac:dyDescent="0.25">
      <c r="A557" s="164">
        <v>1012850</v>
      </c>
      <c r="B557" t="s">
        <v>1345</v>
      </c>
      <c r="C557" s="78">
        <v>13.99</v>
      </c>
    </row>
    <row r="558" spans="1:3" x14ac:dyDescent="0.25">
      <c r="A558" s="164">
        <v>1012860</v>
      </c>
      <c r="B558" t="s">
        <v>744</v>
      </c>
      <c r="C558" s="78">
        <v>13.99</v>
      </c>
    </row>
    <row r="559" spans="1:3" x14ac:dyDescent="0.25">
      <c r="A559" s="164">
        <v>1012880</v>
      </c>
      <c r="B559" t="s">
        <v>1302</v>
      </c>
      <c r="C559" s="78">
        <v>8.99</v>
      </c>
    </row>
    <row r="560" spans="1:3" x14ac:dyDescent="0.25">
      <c r="A560" s="164">
        <v>1012890</v>
      </c>
      <c r="B560" t="s">
        <v>743</v>
      </c>
      <c r="C560" s="78">
        <v>11.45</v>
      </c>
    </row>
    <row r="561" spans="1:3" x14ac:dyDescent="0.25">
      <c r="A561" s="164">
        <v>1012900</v>
      </c>
      <c r="B561" t="s">
        <v>742</v>
      </c>
      <c r="C561" s="78">
        <v>38.6</v>
      </c>
    </row>
    <row r="562" spans="1:3" x14ac:dyDescent="0.25">
      <c r="A562" s="164">
        <v>1012910</v>
      </c>
      <c r="B562" t="s">
        <v>741</v>
      </c>
      <c r="C562" s="78">
        <v>19.989999999999998</v>
      </c>
    </row>
    <row r="563" spans="1:3" x14ac:dyDescent="0.25">
      <c r="A563" s="164">
        <v>1012940</v>
      </c>
      <c r="B563" t="s">
        <v>740</v>
      </c>
      <c r="C563" s="78">
        <v>4.95</v>
      </c>
    </row>
    <row r="564" spans="1:3" x14ac:dyDescent="0.25">
      <c r="A564" s="164">
        <v>1012950</v>
      </c>
      <c r="B564" t="s">
        <v>739</v>
      </c>
      <c r="C564" s="78">
        <v>19.8</v>
      </c>
    </row>
    <row r="565" spans="1:3" x14ac:dyDescent="0.25">
      <c r="A565" s="164">
        <v>1012960</v>
      </c>
      <c r="B565" t="s">
        <v>738</v>
      </c>
      <c r="C565" s="78">
        <v>589.99</v>
      </c>
    </row>
    <row r="566" spans="1:3" x14ac:dyDescent="0.25">
      <c r="A566" s="164">
        <v>1012970</v>
      </c>
      <c r="B566" t="s">
        <v>737</v>
      </c>
      <c r="C566" s="78">
        <v>20.82</v>
      </c>
    </row>
    <row r="567" spans="1:3" x14ac:dyDescent="0.25">
      <c r="A567" s="164">
        <v>1012980</v>
      </c>
      <c r="B567" t="s">
        <v>736</v>
      </c>
      <c r="C567" s="78">
        <v>14.99</v>
      </c>
    </row>
    <row r="568" spans="1:3" x14ac:dyDescent="0.25">
      <c r="A568" s="164">
        <v>1012990</v>
      </c>
      <c r="B568" t="s">
        <v>735</v>
      </c>
      <c r="C568" s="78">
        <v>14.99</v>
      </c>
    </row>
    <row r="569" spans="1:3" x14ac:dyDescent="0.25">
      <c r="A569" s="164">
        <v>1013010</v>
      </c>
      <c r="B569" t="s">
        <v>734</v>
      </c>
      <c r="C569" s="78">
        <v>106.99</v>
      </c>
    </row>
    <row r="570" spans="1:3" x14ac:dyDescent="0.25">
      <c r="A570" s="164">
        <v>1013020</v>
      </c>
      <c r="B570" t="s">
        <v>733</v>
      </c>
      <c r="C570" s="78">
        <v>45.99</v>
      </c>
    </row>
    <row r="571" spans="1:3" x14ac:dyDescent="0.25">
      <c r="A571" s="164">
        <v>1013060</v>
      </c>
      <c r="B571" t="s">
        <v>1374</v>
      </c>
      <c r="C571" s="78">
        <v>8.4</v>
      </c>
    </row>
    <row r="572" spans="1:3" x14ac:dyDescent="0.25">
      <c r="A572" s="164">
        <v>1013070</v>
      </c>
      <c r="B572" t="s">
        <v>732</v>
      </c>
      <c r="C572" s="78">
        <v>15.95</v>
      </c>
    </row>
    <row r="573" spans="1:3" x14ac:dyDescent="0.25">
      <c r="A573" s="164">
        <v>1013090</v>
      </c>
      <c r="B573" t="s">
        <v>731</v>
      </c>
      <c r="C573" s="78">
        <v>0</v>
      </c>
    </row>
    <row r="574" spans="1:3" x14ac:dyDescent="0.25">
      <c r="A574" s="164">
        <v>1013200</v>
      </c>
      <c r="B574" t="s">
        <v>730</v>
      </c>
      <c r="C574" s="78">
        <v>25.99</v>
      </c>
    </row>
    <row r="575" spans="1:3" x14ac:dyDescent="0.25">
      <c r="A575" s="164">
        <v>1013210</v>
      </c>
      <c r="B575" t="s">
        <v>729</v>
      </c>
      <c r="C575" s="78">
        <v>0</v>
      </c>
    </row>
    <row r="576" spans="1:3" x14ac:dyDescent="0.25">
      <c r="A576" s="164">
        <v>1013220</v>
      </c>
      <c r="B576" t="s">
        <v>728</v>
      </c>
      <c r="C576" s="78">
        <v>11.87</v>
      </c>
    </row>
    <row r="577" spans="1:3" x14ac:dyDescent="0.25">
      <c r="A577" s="164">
        <v>1013230</v>
      </c>
      <c r="B577" t="s">
        <v>727</v>
      </c>
      <c r="C577" s="78">
        <v>3.99</v>
      </c>
    </row>
    <row r="578" spans="1:3" x14ac:dyDescent="0.25">
      <c r="A578" s="164">
        <v>1013240</v>
      </c>
      <c r="B578" t="s">
        <v>726</v>
      </c>
      <c r="C578" s="78">
        <v>1</v>
      </c>
    </row>
    <row r="579" spans="1:3" x14ac:dyDescent="0.25">
      <c r="A579" s="164">
        <v>1013250</v>
      </c>
      <c r="B579" t="s">
        <v>725</v>
      </c>
      <c r="C579" s="78">
        <v>1</v>
      </c>
    </row>
    <row r="580" spans="1:3" x14ac:dyDescent="0.25">
      <c r="A580" s="164">
        <v>1013260</v>
      </c>
      <c r="B580" t="s">
        <v>724</v>
      </c>
      <c r="C580" s="78">
        <v>1</v>
      </c>
    </row>
    <row r="581" spans="1:3" x14ac:dyDescent="0.25">
      <c r="A581" s="164">
        <v>1013270</v>
      </c>
      <c r="B581" t="s">
        <v>723</v>
      </c>
      <c r="C581" s="78">
        <v>1</v>
      </c>
    </row>
    <row r="582" spans="1:3" x14ac:dyDescent="0.25">
      <c r="A582" s="164">
        <v>1013280</v>
      </c>
      <c r="B582" t="s">
        <v>722</v>
      </c>
      <c r="C582" s="78">
        <v>1</v>
      </c>
    </row>
    <row r="583" spans="1:3" x14ac:dyDescent="0.25">
      <c r="A583" s="164">
        <v>1013290</v>
      </c>
      <c r="B583" t="s">
        <v>721</v>
      </c>
      <c r="C583" s="78">
        <v>1</v>
      </c>
    </row>
    <row r="584" spans="1:3" x14ac:dyDescent="0.25">
      <c r="A584" s="164">
        <v>1013300</v>
      </c>
      <c r="B584" t="s">
        <v>720</v>
      </c>
      <c r="C584" s="78">
        <v>1</v>
      </c>
    </row>
    <row r="585" spans="1:3" x14ac:dyDescent="0.25">
      <c r="A585" s="164">
        <v>1013310</v>
      </c>
      <c r="B585" t="s">
        <v>719</v>
      </c>
      <c r="C585" s="78">
        <v>1</v>
      </c>
    </row>
    <row r="586" spans="1:3" x14ac:dyDescent="0.25">
      <c r="A586" s="164">
        <v>1013320</v>
      </c>
      <c r="B586" t="s">
        <v>718</v>
      </c>
      <c r="C586" s="78">
        <v>1</v>
      </c>
    </row>
    <row r="587" spans="1:3" x14ac:dyDescent="0.25">
      <c r="A587" s="164">
        <v>1013330</v>
      </c>
      <c r="B587" t="s">
        <v>717</v>
      </c>
      <c r="C587" s="78">
        <v>1</v>
      </c>
    </row>
    <row r="588" spans="1:3" x14ac:dyDescent="0.25">
      <c r="A588" s="164">
        <v>1013340</v>
      </c>
      <c r="B588" t="s">
        <v>716</v>
      </c>
      <c r="C588" s="78">
        <v>1</v>
      </c>
    </row>
    <row r="589" spans="1:3" x14ac:dyDescent="0.25">
      <c r="A589" s="164">
        <v>1013350</v>
      </c>
      <c r="B589" t="s">
        <v>715</v>
      </c>
      <c r="C589" s="78">
        <v>1</v>
      </c>
    </row>
    <row r="590" spans="1:3" x14ac:dyDescent="0.25">
      <c r="A590" s="164">
        <v>1013360</v>
      </c>
      <c r="B590" t="s">
        <v>714</v>
      </c>
      <c r="C590" s="78">
        <v>1</v>
      </c>
    </row>
    <row r="591" spans="1:3" x14ac:dyDescent="0.25">
      <c r="A591" s="164">
        <v>1013370</v>
      </c>
      <c r="B591" t="s">
        <v>713</v>
      </c>
      <c r="C591" s="78">
        <v>1</v>
      </c>
    </row>
    <row r="592" spans="1:3" x14ac:dyDescent="0.25">
      <c r="A592" s="164">
        <v>1013380</v>
      </c>
      <c r="B592" t="s">
        <v>712</v>
      </c>
      <c r="C592" s="78">
        <v>1</v>
      </c>
    </row>
    <row r="593" spans="1:3" x14ac:dyDescent="0.25">
      <c r="A593" s="164">
        <v>1013390</v>
      </c>
      <c r="B593" t="s">
        <v>711</v>
      </c>
      <c r="C593" s="78">
        <v>1</v>
      </c>
    </row>
    <row r="594" spans="1:3" x14ac:dyDescent="0.25">
      <c r="A594" s="164">
        <v>1013400</v>
      </c>
      <c r="B594" t="s">
        <v>710</v>
      </c>
      <c r="C594" s="78">
        <v>1320</v>
      </c>
    </row>
    <row r="595" spans="1:3" x14ac:dyDescent="0.25">
      <c r="A595" s="164">
        <v>1013440</v>
      </c>
      <c r="B595" t="s">
        <v>709</v>
      </c>
      <c r="C595" s="78">
        <v>184.99</v>
      </c>
    </row>
    <row r="596" spans="1:3" x14ac:dyDescent="0.25">
      <c r="A596" s="164">
        <v>1013450</v>
      </c>
      <c r="B596" t="s">
        <v>708</v>
      </c>
      <c r="C596" s="78">
        <v>184.99</v>
      </c>
    </row>
    <row r="597" spans="1:3" x14ac:dyDescent="0.25">
      <c r="A597" s="164">
        <v>1013480</v>
      </c>
      <c r="B597" t="s">
        <v>707</v>
      </c>
      <c r="C597" s="78">
        <v>11.95</v>
      </c>
    </row>
    <row r="598" spans="1:3" x14ac:dyDescent="0.25">
      <c r="A598" s="164">
        <v>1013490</v>
      </c>
      <c r="B598" t="s">
        <v>706</v>
      </c>
      <c r="C598" s="78">
        <v>23.5</v>
      </c>
    </row>
    <row r="599" spans="1:3" x14ac:dyDescent="0.25">
      <c r="A599" s="164">
        <v>1013500</v>
      </c>
      <c r="B599" t="s">
        <v>705</v>
      </c>
      <c r="C599" s="78">
        <v>1</v>
      </c>
    </row>
    <row r="600" spans="1:3" x14ac:dyDescent="0.25">
      <c r="A600" s="164">
        <v>1013510</v>
      </c>
      <c r="B600" t="s">
        <v>704</v>
      </c>
      <c r="C600" s="78">
        <v>1</v>
      </c>
    </row>
    <row r="601" spans="1:3" x14ac:dyDescent="0.25">
      <c r="A601" s="164">
        <v>1013520</v>
      </c>
      <c r="B601" t="s">
        <v>703</v>
      </c>
      <c r="C601" s="78">
        <v>1</v>
      </c>
    </row>
    <row r="602" spans="1:3" x14ac:dyDescent="0.25">
      <c r="A602" s="164">
        <v>1013530</v>
      </c>
      <c r="B602" t="s">
        <v>702</v>
      </c>
      <c r="C602" s="78">
        <v>1</v>
      </c>
    </row>
    <row r="603" spans="1:3" x14ac:dyDescent="0.25">
      <c r="A603" s="164">
        <v>1013540</v>
      </c>
      <c r="B603" t="s">
        <v>701</v>
      </c>
      <c r="C603" s="78">
        <v>1</v>
      </c>
    </row>
    <row r="604" spans="1:3" x14ac:dyDescent="0.25">
      <c r="A604" s="164">
        <v>1013550</v>
      </c>
      <c r="B604" t="s">
        <v>700</v>
      </c>
      <c r="C604" s="78">
        <v>1</v>
      </c>
    </row>
    <row r="605" spans="1:3" x14ac:dyDescent="0.25">
      <c r="A605" s="164">
        <v>1013560</v>
      </c>
      <c r="B605" t="s">
        <v>699</v>
      </c>
      <c r="C605" s="78">
        <v>1</v>
      </c>
    </row>
    <row r="606" spans="1:3" x14ac:dyDescent="0.25">
      <c r="A606" s="164">
        <v>1013630</v>
      </c>
      <c r="B606" t="s">
        <v>698</v>
      </c>
      <c r="C606" s="78">
        <v>17.989999999999998</v>
      </c>
    </row>
    <row r="607" spans="1:3" x14ac:dyDescent="0.25">
      <c r="A607" s="164">
        <v>1013640</v>
      </c>
      <c r="B607" t="s">
        <v>697</v>
      </c>
      <c r="C607" s="78">
        <v>18.989999999999998</v>
      </c>
    </row>
    <row r="608" spans="1:3" x14ac:dyDescent="0.25">
      <c r="A608" s="164">
        <v>1013690</v>
      </c>
      <c r="B608" t="s">
        <v>1303</v>
      </c>
      <c r="C608" s="78">
        <v>28.36</v>
      </c>
    </row>
    <row r="609" spans="1:3" x14ac:dyDescent="0.25">
      <c r="A609" s="164">
        <v>1013700</v>
      </c>
      <c r="B609" t="s">
        <v>696</v>
      </c>
      <c r="C609" s="78">
        <v>17.989999999999998</v>
      </c>
    </row>
    <row r="610" spans="1:3" x14ac:dyDescent="0.25">
      <c r="A610" s="164">
        <v>1013710</v>
      </c>
      <c r="B610" t="s">
        <v>695</v>
      </c>
      <c r="C610" s="78">
        <v>1</v>
      </c>
    </row>
    <row r="611" spans="1:3" x14ac:dyDescent="0.25">
      <c r="A611" s="164">
        <v>1013810</v>
      </c>
      <c r="B611" t="s">
        <v>694</v>
      </c>
      <c r="C611" s="78">
        <v>20</v>
      </c>
    </row>
    <row r="612" spans="1:3" x14ac:dyDescent="0.25">
      <c r="A612" s="164">
        <v>1013850</v>
      </c>
      <c r="B612" t="s">
        <v>693</v>
      </c>
      <c r="C612" s="78">
        <v>1260</v>
      </c>
    </row>
    <row r="613" spans="1:3" x14ac:dyDescent="0.25">
      <c r="A613" s="164">
        <v>1013880</v>
      </c>
      <c r="B613" t="s">
        <v>692</v>
      </c>
      <c r="C613" s="78">
        <v>17.95</v>
      </c>
    </row>
    <row r="614" spans="1:3" x14ac:dyDescent="0.25">
      <c r="A614" s="164">
        <v>1013890</v>
      </c>
      <c r="B614" t="s">
        <v>691</v>
      </c>
      <c r="C614" s="78">
        <v>21.95</v>
      </c>
    </row>
    <row r="615" spans="1:3" x14ac:dyDescent="0.25">
      <c r="A615" s="164">
        <v>1013970</v>
      </c>
      <c r="B615" t="s">
        <v>690</v>
      </c>
      <c r="C615" s="78">
        <v>449</v>
      </c>
    </row>
    <row r="616" spans="1:3" x14ac:dyDescent="0.25">
      <c r="A616" s="164">
        <v>1013990</v>
      </c>
      <c r="B616" t="s">
        <v>689</v>
      </c>
      <c r="C616" s="78">
        <v>889</v>
      </c>
    </row>
    <row r="617" spans="1:3" x14ac:dyDescent="0.25">
      <c r="A617" s="164">
        <v>1014000</v>
      </c>
      <c r="B617" t="s">
        <v>688</v>
      </c>
      <c r="C617" s="78">
        <v>1319</v>
      </c>
    </row>
    <row r="618" spans="1:3" x14ac:dyDescent="0.25">
      <c r="A618" s="164">
        <v>1014010</v>
      </c>
      <c r="B618" t="s">
        <v>687</v>
      </c>
      <c r="C618" s="78">
        <v>1739</v>
      </c>
    </row>
    <row r="619" spans="1:3" x14ac:dyDescent="0.25">
      <c r="A619" s="164">
        <v>1014020</v>
      </c>
      <c r="B619" t="s">
        <v>686</v>
      </c>
      <c r="C619" s="78">
        <v>2144</v>
      </c>
    </row>
    <row r="620" spans="1:3" x14ac:dyDescent="0.25">
      <c r="A620" s="164">
        <v>1014030</v>
      </c>
      <c r="B620" t="s">
        <v>685</v>
      </c>
      <c r="C620" s="78">
        <v>2544</v>
      </c>
    </row>
    <row r="621" spans="1:3" x14ac:dyDescent="0.25">
      <c r="A621" s="164">
        <v>1014040</v>
      </c>
      <c r="B621" t="s">
        <v>684</v>
      </c>
      <c r="C621" s="78">
        <v>2929</v>
      </c>
    </row>
    <row r="622" spans="1:3" x14ac:dyDescent="0.25">
      <c r="A622" s="164">
        <v>1014070</v>
      </c>
      <c r="B622" t="s">
        <v>683</v>
      </c>
      <c r="C622" s="78">
        <v>83.99</v>
      </c>
    </row>
    <row r="623" spans="1:3" x14ac:dyDescent="0.25">
      <c r="A623" s="164">
        <v>1014080</v>
      </c>
      <c r="B623" t="s">
        <v>682</v>
      </c>
      <c r="C623" s="78">
        <v>0</v>
      </c>
    </row>
    <row r="624" spans="1:3" x14ac:dyDescent="0.25">
      <c r="A624" s="164">
        <v>1014090</v>
      </c>
      <c r="B624" t="s">
        <v>681</v>
      </c>
      <c r="C624" s="78">
        <v>0</v>
      </c>
    </row>
    <row r="625" spans="1:3" x14ac:dyDescent="0.25">
      <c r="A625" s="164">
        <v>1014200</v>
      </c>
      <c r="B625" t="s">
        <v>680</v>
      </c>
      <c r="C625" s="78">
        <v>9.16</v>
      </c>
    </row>
    <row r="626" spans="1:3" x14ac:dyDescent="0.25">
      <c r="A626" s="164">
        <v>1014210</v>
      </c>
      <c r="B626" t="s">
        <v>679</v>
      </c>
      <c r="C626" s="78">
        <v>20</v>
      </c>
    </row>
    <row r="627" spans="1:3" x14ac:dyDescent="0.25">
      <c r="A627" s="164">
        <v>1014220</v>
      </c>
      <c r="B627" t="s">
        <v>678</v>
      </c>
      <c r="C627" s="78">
        <v>76</v>
      </c>
    </row>
    <row r="628" spans="1:3" x14ac:dyDescent="0.25">
      <c r="A628" s="164">
        <v>1014290</v>
      </c>
      <c r="B628" t="s">
        <v>677</v>
      </c>
      <c r="C628" s="78">
        <v>254.95</v>
      </c>
    </row>
    <row r="629" spans="1:3" x14ac:dyDescent="0.25">
      <c r="A629" s="164">
        <v>1014300</v>
      </c>
      <c r="B629" t="s">
        <v>676</v>
      </c>
      <c r="C629" s="78">
        <v>0</v>
      </c>
    </row>
    <row r="630" spans="1:3" x14ac:dyDescent="0.25">
      <c r="A630" s="164">
        <v>1014310</v>
      </c>
      <c r="B630" t="s">
        <v>675</v>
      </c>
      <c r="C630" s="78">
        <v>249.95</v>
      </c>
    </row>
    <row r="631" spans="1:3" x14ac:dyDescent="0.25">
      <c r="A631" s="164">
        <v>1014330</v>
      </c>
      <c r="B631" t="s">
        <v>674</v>
      </c>
      <c r="C631" s="78">
        <v>3.17</v>
      </c>
    </row>
    <row r="632" spans="1:3" x14ac:dyDescent="0.25">
      <c r="A632" s="164">
        <v>1014340</v>
      </c>
      <c r="B632" t="s">
        <v>673</v>
      </c>
      <c r="C632" s="78">
        <v>3.95</v>
      </c>
    </row>
    <row r="633" spans="1:3" x14ac:dyDescent="0.25">
      <c r="A633" s="164">
        <v>1014470</v>
      </c>
      <c r="B633" t="s">
        <v>672</v>
      </c>
      <c r="C633" s="78">
        <v>1</v>
      </c>
    </row>
    <row r="634" spans="1:3" x14ac:dyDescent="0.25">
      <c r="A634" s="164">
        <v>1014480</v>
      </c>
      <c r="B634" t="s">
        <v>671</v>
      </c>
      <c r="C634" s="78">
        <v>1</v>
      </c>
    </row>
    <row r="635" spans="1:3" x14ac:dyDescent="0.25">
      <c r="A635" s="164">
        <v>1014490</v>
      </c>
      <c r="B635" t="s">
        <v>670</v>
      </c>
      <c r="C635" s="78">
        <v>1</v>
      </c>
    </row>
    <row r="636" spans="1:3" x14ac:dyDescent="0.25">
      <c r="A636" s="164">
        <v>1014510</v>
      </c>
      <c r="B636" t="s">
        <v>669</v>
      </c>
      <c r="C636" s="78">
        <v>20.95</v>
      </c>
    </row>
    <row r="637" spans="1:3" x14ac:dyDescent="0.25">
      <c r="A637" s="164">
        <v>1014560</v>
      </c>
      <c r="B637" t="s">
        <v>668</v>
      </c>
      <c r="C637" s="78">
        <v>87.99</v>
      </c>
    </row>
    <row r="638" spans="1:3" x14ac:dyDescent="0.25">
      <c r="A638" s="164">
        <v>1014570</v>
      </c>
      <c r="B638" t="s">
        <v>667</v>
      </c>
      <c r="C638" s="78">
        <v>49.95</v>
      </c>
    </row>
    <row r="639" spans="1:3" x14ac:dyDescent="0.25">
      <c r="A639" s="164">
        <v>1014580</v>
      </c>
      <c r="B639" t="s">
        <v>666</v>
      </c>
      <c r="C639" s="78">
        <v>32.99</v>
      </c>
    </row>
    <row r="640" spans="1:3" x14ac:dyDescent="0.25">
      <c r="A640" s="164">
        <v>1014590</v>
      </c>
      <c r="B640" t="s">
        <v>665</v>
      </c>
      <c r="C640" s="78">
        <v>19.989999999999998</v>
      </c>
    </row>
    <row r="641" spans="1:3" x14ac:dyDescent="0.25">
      <c r="A641" s="164">
        <v>1014611</v>
      </c>
      <c r="B641" t="s">
        <v>664</v>
      </c>
      <c r="C641" s="78">
        <v>332</v>
      </c>
    </row>
    <row r="642" spans="1:3" x14ac:dyDescent="0.25">
      <c r="A642" s="164">
        <v>1014850</v>
      </c>
      <c r="B642" t="s">
        <v>663</v>
      </c>
      <c r="C642" s="78">
        <v>0</v>
      </c>
    </row>
    <row r="643" spans="1:3" x14ac:dyDescent="0.25">
      <c r="A643" s="164">
        <v>1014931</v>
      </c>
      <c r="B643" t="s">
        <v>1324</v>
      </c>
      <c r="C643" s="78">
        <v>0.25</v>
      </c>
    </row>
    <row r="644" spans="1:3" x14ac:dyDescent="0.25">
      <c r="A644" s="164">
        <v>1014961</v>
      </c>
      <c r="B644" t="s">
        <v>662</v>
      </c>
      <c r="C644" s="78">
        <v>85.99</v>
      </c>
    </row>
    <row r="645" spans="1:3" x14ac:dyDescent="0.25">
      <c r="A645" s="164">
        <v>1014971</v>
      </c>
      <c r="B645" t="s">
        <v>661</v>
      </c>
      <c r="C645" s="78">
        <v>207.99</v>
      </c>
    </row>
    <row r="646" spans="1:3" x14ac:dyDescent="0.25">
      <c r="A646" s="164">
        <v>1015050</v>
      </c>
      <c r="B646" t="s">
        <v>660</v>
      </c>
      <c r="C646" s="78">
        <v>0</v>
      </c>
    </row>
    <row r="647" spans="1:3" x14ac:dyDescent="0.25">
      <c r="A647" s="164">
        <v>1015330</v>
      </c>
      <c r="B647" t="s">
        <v>659</v>
      </c>
      <c r="C647" s="78">
        <v>0.25</v>
      </c>
    </row>
    <row r="648" spans="1:3" x14ac:dyDescent="0.25">
      <c r="A648" s="164">
        <v>1015360</v>
      </c>
      <c r="B648" t="s">
        <v>640</v>
      </c>
      <c r="C648" s="78">
        <v>75.989999999999995</v>
      </c>
    </row>
    <row r="649" spans="1:3" x14ac:dyDescent="0.25">
      <c r="A649" s="164">
        <v>1015370</v>
      </c>
      <c r="B649" t="s">
        <v>658</v>
      </c>
      <c r="C649" s="78">
        <v>318.99</v>
      </c>
    </row>
    <row r="650" spans="1:3" x14ac:dyDescent="0.25">
      <c r="A650" s="164">
        <v>1015450</v>
      </c>
      <c r="B650" t="s">
        <v>657</v>
      </c>
      <c r="C650" s="78">
        <v>1495</v>
      </c>
    </row>
    <row r="651" spans="1:3" x14ac:dyDescent="0.25">
      <c r="A651" s="164">
        <v>1015460</v>
      </c>
      <c r="B651" t="s">
        <v>656</v>
      </c>
      <c r="C651" s="78">
        <v>1495</v>
      </c>
    </row>
    <row r="652" spans="1:3" x14ac:dyDescent="0.25">
      <c r="A652" s="164">
        <v>1015470</v>
      </c>
      <c r="B652" t="s">
        <v>655</v>
      </c>
      <c r="C652" s="78">
        <v>1976.71</v>
      </c>
    </row>
    <row r="653" spans="1:3" x14ac:dyDescent="0.25">
      <c r="A653" s="164">
        <v>1015480</v>
      </c>
      <c r="B653" t="s">
        <v>654</v>
      </c>
      <c r="C653" s="78">
        <v>238.45</v>
      </c>
    </row>
    <row r="654" spans="1:3" x14ac:dyDescent="0.25">
      <c r="A654" s="164">
        <v>1015490</v>
      </c>
      <c r="B654" t="s">
        <v>653</v>
      </c>
      <c r="C654" s="78">
        <v>4995</v>
      </c>
    </row>
    <row r="655" spans="1:3" x14ac:dyDescent="0.25">
      <c r="A655" s="164">
        <v>1015500</v>
      </c>
      <c r="B655" t="s">
        <v>652</v>
      </c>
      <c r="C655" s="78">
        <v>195</v>
      </c>
    </row>
    <row r="656" spans="1:3" x14ac:dyDescent="0.25">
      <c r="A656" s="164">
        <v>1015520</v>
      </c>
      <c r="B656" t="s">
        <v>651</v>
      </c>
      <c r="C656" s="78">
        <v>246.25</v>
      </c>
    </row>
    <row r="657" spans="1:3" x14ac:dyDescent="0.25">
      <c r="A657" s="164">
        <v>1015530</v>
      </c>
      <c r="B657" t="s">
        <v>650</v>
      </c>
      <c r="C657" s="78">
        <v>296.25</v>
      </c>
    </row>
    <row r="658" spans="1:3" x14ac:dyDescent="0.25">
      <c r="A658" s="164">
        <v>1015610</v>
      </c>
      <c r="B658" t="s">
        <v>649</v>
      </c>
      <c r="C658" s="78">
        <v>154.99</v>
      </c>
    </row>
    <row r="659" spans="1:3" x14ac:dyDescent="0.25">
      <c r="A659" s="164">
        <v>1015620</v>
      </c>
      <c r="B659" t="s">
        <v>648</v>
      </c>
      <c r="C659" s="78">
        <v>184.99</v>
      </c>
    </row>
    <row r="660" spans="1:3" x14ac:dyDescent="0.25">
      <c r="A660" s="164">
        <v>1015630</v>
      </c>
      <c r="B660" t="s">
        <v>647</v>
      </c>
      <c r="C660" s="78">
        <v>287.99</v>
      </c>
    </row>
    <row r="661" spans="1:3" x14ac:dyDescent="0.25">
      <c r="A661" s="164">
        <v>1015640</v>
      </c>
      <c r="B661" t="s">
        <v>646</v>
      </c>
      <c r="C661" s="78">
        <v>482.99</v>
      </c>
    </row>
    <row r="662" spans="1:3" x14ac:dyDescent="0.25">
      <c r="A662" s="164">
        <v>1015650</v>
      </c>
      <c r="B662" t="s">
        <v>645</v>
      </c>
      <c r="C662" s="78">
        <v>83.99</v>
      </c>
    </row>
    <row r="663" spans="1:3" x14ac:dyDescent="0.25">
      <c r="A663" s="164">
        <v>1015660</v>
      </c>
      <c r="B663" t="s">
        <v>644</v>
      </c>
      <c r="C663" s="78">
        <v>129.99</v>
      </c>
    </row>
    <row r="664" spans="1:3" x14ac:dyDescent="0.25">
      <c r="A664" s="164">
        <v>1015670</v>
      </c>
      <c r="B664" t="s">
        <v>643</v>
      </c>
      <c r="C664" s="78">
        <v>194.99</v>
      </c>
    </row>
    <row r="665" spans="1:3" x14ac:dyDescent="0.25">
      <c r="A665" s="164">
        <v>1015700</v>
      </c>
      <c r="B665" t="s">
        <v>642</v>
      </c>
      <c r="C665" s="78">
        <v>34.58</v>
      </c>
    </row>
    <row r="666" spans="1:3" x14ac:dyDescent="0.25">
      <c r="A666" s="164">
        <v>1015780</v>
      </c>
      <c r="B666" t="s">
        <v>641</v>
      </c>
      <c r="C666" s="78">
        <v>44.62</v>
      </c>
    </row>
    <row r="667" spans="1:3" x14ac:dyDescent="0.25">
      <c r="A667" s="164">
        <v>1015820</v>
      </c>
      <c r="B667" t="s">
        <v>639</v>
      </c>
      <c r="C667" s="78">
        <v>52.5</v>
      </c>
    </row>
    <row r="668" spans="1:3" x14ac:dyDescent="0.25">
      <c r="A668" s="164">
        <v>1015830</v>
      </c>
      <c r="B668" t="s">
        <v>638</v>
      </c>
      <c r="C668" s="78">
        <v>7.99</v>
      </c>
    </row>
    <row r="669" spans="1:3" x14ac:dyDescent="0.25">
      <c r="A669" s="164">
        <v>1015840</v>
      </c>
      <c r="B669" t="s">
        <v>637</v>
      </c>
      <c r="C669" s="78">
        <v>19.95</v>
      </c>
    </row>
    <row r="670" spans="1:3" x14ac:dyDescent="0.25">
      <c r="A670" s="164">
        <v>1016010</v>
      </c>
      <c r="B670" t="s">
        <v>636</v>
      </c>
      <c r="C670" s="78">
        <v>299.95</v>
      </c>
    </row>
    <row r="671" spans="1:3" x14ac:dyDescent="0.25">
      <c r="A671" s="164">
        <v>1016020</v>
      </c>
      <c r="B671" t="s">
        <v>635</v>
      </c>
      <c r="C671" s="78">
        <v>229.95</v>
      </c>
    </row>
    <row r="672" spans="1:3" x14ac:dyDescent="0.25">
      <c r="A672" s="164">
        <v>1016040</v>
      </c>
      <c r="B672" t="s">
        <v>634</v>
      </c>
      <c r="C672" s="78">
        <v>124.95</v>
      </c>
    </row>
    <row r="673" spans="1:3" x14ac:dyDescent="0.25">
      <c r="A673" s="164">
        <v>1016070</v>
      </c>
      <c r="B673" t="s">
        <v>633</v>
      </c>
      <c r="C673" s="78">
        <v>9.5</v>
      </c>
    </row>
    <row r="674" spans="1:3" x14ac:dyDescent="0.25">
      <c r="A674" s="164">
        <v>1016120</v>
      </c>
      <c r="B674" t="s">
        <v>1304</v>
      </c>
      <c r="C674" s="78">
        <v>155.65</v>
      </c>
    </row>
    <row r="675" spans="1:3" x14ac:dyDescent="0.25">
      <c r="A675" s="164">
        <v>1016130</v>
      </c>
      <c r="B675" t="s">
        <v>1305</v>
      </c>
      <c r="C675" s="78">
        <v>59.95</v>
      </c>
    </row>
    <row r="676" spans="1:3" x14ac:dyDescent="0.25">
      <c r="A676" s="164">
        <v>1016140</v>
      </c>
      <c r="B676" t="s">
        <v>1325</v>
      </c>
      <c r="C676" s="78">
        <v>10.5</v>
      </c>
    </row>
    <row r="677" spans="1:3" x14ac:dyDescent="0.25">
      <c r="A677" s="164">
        <v>1016160</v>
      </c>
      <c r="B677" t="s">
        <v>1306</v>
      </c>
      <c r="C677" s="78">
        <v>24.48</v>
      </c>
    </row>
    <row r="678" spans="1:3" x14ac:dyDescent="0.25">
      <c r="A678" s="164">
        <v>1016170</v>
      </c>
      <c r="B678" t="s">
        <v>632</v>
      </c>
      <c r="C678" s="78">
        <v>11.65</v>
      </c>
    </row>
    <row r="679" spans="1:3" x14ac:dyDescent="0.25">
      <c r="A679" s="164">
        <v>1016180</v>
      </c>
      <c r="B679" t="s">
        <v>631</v>
      </c>
      <c r="C679" s="78">
        <v>36.99</v>
      </c>
    </row>
    <row r="680" spans="1:3" x14ac:dyDescent="0.25">
      <c r="A680" s="164">
        <v>1016200</v>
      </c>
      <c r="B680" t="s">
        <v>1326</v>
      </c>
      <c r="C680" s="78">
        <v>39.99</v>
      </c>
    </row>
    <row r="681" spans="1:3" x14ac:dyDescent="0.25">
      <c r="A681" s="164">
        <v>1016210</v>
      </c>
      <c r="B681" t="s">
        <v>1307</v>
      </c>
      <c r="C681" s="78">
        <v>39.99</v>
      </c>
    </row>
    <row r="682" spans="1:3" x14ac:dyDescent="0.25">
      <c r="A682" s="164">
        <v>1016220</v>
      </c>
      <c r="B682" t="s">
        <v>1346</v>
      </c>
      <c r="C682" s="78">
        <v>19.8</v>
      </c>
    </row>
    <row r="683" spans="1:3" x14ac:dyDescent="0.25">
      <c r="A683" s="164">
        <v>1016230</v>
      </c>
      <c r="B683" t="s">
        <v>1327</v>
      </c>
      <c r="C683" s="78">
        <v>25.99</v>
      </c>
    </row>
    <row r="684" spans="1:3" x14ac:dyDescent="0.25">
      <c r="A684" s="164">
        <v>1016240</v>
      </c>
      <c r="B684" t="s">
        <v>1328</v>
      </c>
      <c r="C684" s="78">
        <v>58.99</v>
      </c>
    </row>
    <row r="685" spans="1:3" x14ac:dyDescent="0.25">
      <c r="A685" s="164">
        <v>1016250</v>
      </c>
      <c r="B685" t="s">
        <v>1308</v>
      </c>
      <c r="C685" s="78">
        <v>6.6</v>
      </c>
    </row>
    <row r="686" spans="1:3" x14ac:dyDescent="0.25">
      <c r="A686" s="164">
        <v>1016260</v>
      </c>
      <c r="B686" t="s">
        <v>630</v>
      </c>
      <c r="C686" s="78">
        <v>32</v>
      </c>
    </row>
    <row r="687" spans="1:3" x14ac:dyDescent="0.25">
      <c r="A687" s="164">
        <v>1016290</v>
      </c>
      <c r="B687" t="s">
        <v>629</v>
      </c>
      <c r="C687" s="78">
        <v>54.95</v>
      </c>
    </row>
    <row r="688" spans="1:3" x14ac:dyDescent="0.25">
      <c r="A688" s="164">
        <v>1016291</v>
      </c>
      <c r="B688" t="s">
        <v>629</v>
      </c>
      <c r="C688" s="78">
        <v>54.95</v>
      </c>
    </row>
    <row r="689" spans="1:3" x14ac:dyDescent="0.25">
      <c r="A689" s="164">
        <v>1016370</v>
      </c>
      <c r="B689" t="s">
        <v>1375</v>
      </c>
      <c r="C689" s="78">
        <v>39.950000000000003</v>
      </c>
    </row>
    <row r="690" spans="1:3" x14ac:dyDescent="0.25">
      <c r="A690" s="164">
        <v>1016410</v>
      </c>
      <c r="B690" t="s">
        <v>1329</v>
      </c>
      <c r="C690" s="78">
        <v>1.5</v>
      </c>
    </row>
    <row r="691" spans="1:3" x14ac:dyDescent="0.25">
      <c r="A691" s="164">
        <v>1016411</v>
      </c>
      <c r="B691" t="s">
        <v>1329</v>
      </c>
      <c r="C691" s="78">
        <v>1.5</v>
      </c>
    </row>
    <row r="692" spans="1:3" x14ac:dyDescent="0.25">
      <c r="A692" s="164">
        <v>1016460</v>
      </c>
      <c r="B692" t="s">
        <v>1116</v>
      </c>
      <c r="C692" s="78">
        <v>27.25</v>
      </c>
    </row>
    <row r="693" spans="1:3" x14ac:dyDescent="0.25">
      <c r="A693" s="164">
        <v>1016470</v>
      </c>
      <c r="B693" t="s">
        <v>1115</v>
      </c>
      <c r="C693" s="78">
        <v>27.25</v>
      </c>
    </row>
    <row r="694" spans="1:3" x14ac:dyDescent="0.25">
      <c r="A694" s="164">
        <v>1016480</v>
      </c>
      <c r="B694" t="s">
        <v>1123</v>
      </c>
      <c r="C694" s="78">
        <v>27.25</v>
      </c>
    </row>
    <row r="695" spans="1:3" x14ac:dyDescent="0.25">
      <c r="A695" s="164">
        <v>1016490</v>
      </c>
      <c r="B695" t="s">
        <v>628</v>
      </c>
      <c r="C695" s="78">
        <v>11.68</v>
      </c>
    </row>
    <row r="696" spans="1:3" x14ac:dyDescent="0.25">
      <c r="A696" s="164">
        <v>1016520</v>
      </c>
      <c r="B696" t="s">
        <v>1309</v>
      </c>
      <c r="C696" s="78">
        <v>49.99</v>
      </c>
    </row>
    <row r="697" spans="1:3" x14ac:dyDescent="0.25">
      <c r="A697" s="164">
        <v>1016570</v>
      </c>
      <c r="B697" t="s">
        <v>627</v>
      </c>
      <c r="C697" s="78">
        <v>27.5</v>
      </c>
    </row>
    <row r="698" spans="1:3" x14ac:dyDescent="0.25">
      <c r="A698" s="164">
        <v>1016580</v>
      </c>
      <c r="B698" t="s">
        <v>1310</v>
      </c>
      <c r="C698" s="78">
        <v>20.55</v>
      </c>
    </row>
    <row r="699" spans="1:3" x14ac:dyDescent="0.25">
      <c r="A699" s="164">
        <v>1016590</v>
      </c>
      <c r="B699" t="s">
        <v>626</v>
      </c>
      <c r="C699" s="78">
        <v>11.33</v>
      </c>
    </row>
    <row r="700" spans="1:3" x14ac:dyDescent="0.25">
      <c r="A700" s="164">
        <v>1016600</v>
      </c>
      <c r="B700" t="s">
        <v>1311</v>
      </c>
      <c r="C700" s="78">
        <v>25.45</v>
      </c>
    </row>
    <row r="701" spans="1:3" x14ac:dyDescent="0.25">
      <c r="A701" s="164">
        <v>1016610</v>
      </c>
      <c r="B701" t="s">
        <v>1312</v>
      </c>
      <c r="C701" s="78">
        <v>19.95</v>
      </c>
    </row>
    <row r="702" spans="1:3" x14ac:dyDescent="0.25">
      <c r="A702" s="164">
        <v>1016650</v>
      </c>
      <c r="B702" t="s">
        <v>625</v>
      </c>
      <c r="C702" s="78">
        <v>4</v>
      </c>
    </row>
    <row r="703" spans="1:3" x14ac:dyDescent="0.25">
      <c r="A703" s="164">
        <v>1016700</v>
      </c>
      <c r="B703" t="s">
        <v>624</v>
      </c>
      <c r="C703" s="78">
        <v>4</v>
      </c>
    </row>
    <row r="704" spans="1:3" x14ac:dyDescent="0.25">
      <c r="A704" s="164">
        <v>1016710</v>
      </c>
      <c r="B704" t="s">
        <v>623</v>
      </c>
      <c r="C704" s="78">
        <v>4</v>
      </c>
    </row>
    <row r="705" spans="1:3" x14ac:dyDescent="0.25">
      <c r="A705" s="164">
        <v>1016720</v>
      </c>
      <c r="B705" t="s">
        <v>669</v>
      </c>
      <c r="C705" s="78">
        <v>20.95</v>
      </c>
    </row>
    <row r="706" spans="1:3" x14ac:dyDescent="0.25">
      <c r="A706" s="164">
        <v>1016730</v>
      </c>
      <c r="B706" t="s">
        <v>622</v>
      </c>
      <c r="C706" s="78">
        <v>4</v>
      </c>
    </row>
    <row r="707" spans="1:3" x14ac:dyDescent="0.25">
      <c r="A707" s="164">
        <v>1016740</v>
      </c>
      <c r="B707" t="s">
        <v>621</v>
      </c>
      <c r="C707" s="78">
        <v>4</v>
      </c>
    </row>
    <row r="708" spans="1:3" x14ac:dyDescent="0.25">
      <c r="A708" s="164">
        <v>1016750</v>
      </c>
      <c r="B708" t="s">
        <v>620</v>
      </c>
      <c r="C708" s="78">
        <v>4</v>
      </c>
    </row>
    <row r="709" spans="1:3" x14ac:dyDescent="0.25">
      <c r="A709" s="164">
        <v>1016760</v>
      </c>
      <c r="B709" t="s">
        <v>619</v>
      </c>
      <c r="C709" s="78">
        <v>4</v>
      </c>
    </row>
    <row r="710" spans="1:3" x14ac:dyDescent="0.25">
      <c r="A710" s="164">
        <v>1016770</v>
      </c>
      <c r="B710" t="s">
        <v>618</v>
      </c>
      <c r="C710" s="78">
        <v>4</v>
      </c>
    </row>
    <row r="711" spans="1:3" x14ac:dyDescent="0.25">
      <c r="A711" s="164">
        <v>1016801</v>
      </c>
      <c r="B711" t="s">
        <v>617</v>
      </c>
      <c r="C711" s="78">
        <v>6000</v>
      </c>
    </row>
    <row r="712" spans="1:3" x14ac:dyDescent="0.25">
      <c r="A712" s="164">
        <v>1016830</v>
      </c>
      <c r="B712" t="s">
        <v>616</v>
      </c>
      <c r="C712" s="78">
        <v>299</v>
      </c>
    </row>
    <row r="713" spans="1:3" x14ac:dyDescent="0.25">
      <c r="A713" s="164">
        <v>1016850</v>
      </c>
      <c r="B713" t="s">
        <v>615</v>
      </c>
      <c r="C713" s="78">
        <v>399</v>
      </c>
    </row>
    <row r="714" spans="1:3" x14ac:dyDescent="0.25">
      <c r="A714" s="164">
        <v>1016861</v>
      </c>
      <c r="B714" t="s">
        <v>614</v>
      </c>
      <c r="C714" s="78">
        <v>1500</v>
      </c>
    </row>
    <row r="715" spans="1:3" x14ac:dyDescent="0.25">
      <c r="A715" s="164">
        <v>1016870</v>
      </c>
      <c r="B715" t="s">
        <v>613</v>
      </c>
      <c r="C715" s="78">
        <v>149</v>
      </c>
    </row>
    <row r="716" spans="1:3" x14ac:dyDescent="0.25">
      <c r="A716" s="164">
        <v>1016880</v>
      </c>
      <c r="B716" t="s">
        <v>612</v>
      </c>
      <c r="C716" s="78">
        <v>40</v>
      </c>
    </row>
    <row r="717" spans="1:3" x14ac:dyDescent="0.25">
      <c r="A717" s="164">
        <v>1016891</v>
      </c>
      <c r="B717" t="s">
        <v>611</v>
      </c>
      <c r="C717" s="78">
        <v>2000</v>
      </c>
    </row>
    <row r="718" spans="1:3" x14ac:dyDescent="0.25">
      <c r="A718" s="164">
        <v>1016900</v>
      </c>
      <c r="B718" t="s">
        <v>610</v>
      </c>
      <c r="C718" s="78">
        <v>149</v>
      </c>
    </row>
    <row r="719" spans="1:3" x14ac:dyDescent="0.25">
      <c r="A719" s="164">
        <v>1016910</v>
      </c>
      <c r="B719" t="s">
        <v>609</v>
      </c>
      <c r="C719" s="78">
        <v>179</v>
      </c>
    </row>
    <row r="720" spans="1:3" x14ac:dyDescent="0.25">
      <c r="A720" s="164">
        <v>1016921</v>
      </c>
      <c r="B720" t="s">
        <v>608</v>
      </c>
      <c r="C720" s="78">
        <v>1250</v>
      </c>
    </row>
    <row r="721" spans="1:3" x14ac:dyDescent="0.25">
      <c r="A721" s="164">
        <v>1016930</v>
      </c>
      <c r="B721" t="s">
        <v>607</v>
      </c>
      <c r="C721" s="78">
        <v>299</v>
      </c>
    </row>
    <row r="722" spans="1:3" x14ac:dyDescent="0.25">
      <c r="A722" s="164">
        <v>1016950</v>
      </c>
      <c r="B722" t="s">
        <v>606</v>
      </c>
      <c r="C722" s="78">
        <v>474</v>
      </c>
    </row>
    <row r="723" spans="1:3" x14ac:dyDescent="0.25">
      <c r="A723" s="164">
        <v>1016960</v>
      </c>
      <c r="B723" t="s">
        <v>605</v>
      </c>
      <c r="C723" s="78">
        <v>474</v>
      </c>
    </row>
    <row r="724" spans="1:3" x14ac:dyDescent="0.25">
      <c r="A724" s="164">
        <v>1016970</v>
      </c>
      <c r="B724" t="s">
        <v>604</v>
      </c>
      <c r="C724" s="78">
        <v>474</v>
      </c>
    </row>
    <row r="725" spans="1:3" x14ac:dyDescent="0.25">
      <c r="A725" s="164">
        <v>1016980</v>
      </c>
      <c r="B725" t="s">
        <v>603</v>
      </c>
      <c r="C725" s="78">
        <v>474</v>
      </c>
    </row>
    <row r="726" spans="1:3" x14ac:dyDescent="0.25">
      <c r="A726" s="164">
        <v>1016990</v>
      </c>
      <c r="B726" t="s">
        <v>602</v>
      </c>
      <c r="C726" s="78">
        <v>474</v>
      </c>
    </row>
    <row r="727" spans="1:3" x14ac:dyDescent="0.25">
      <c r="A727" s="164">
        <v>1017000</v>
      </c>
      <c r="B727" t="s">
        <v>601</v>
      </c>
      <c r="C727" s="78">
        <v>474</v>
      </c>
    </row>
    <row r="728" spans="1:3" x14ac:dyDescent="0.25">
      <c r="A728" s="164">
        <v>1017010</v>
      </c>
      <c r="B728" t="s">
        <v>600</v>
      </c>
      <c r="C728" s="78">
        <v>474</v>
      </c>
    </row>
    <row r="729" spans="1:3" x14ac:dyDescent="0.25">
      <c r="A729" s="164">
        <v>1017020</v>
      </c>
      <c r="B729" t="s">
        <v>599</v>
      </c>
      <c r="C729" s="78">
        <v>474</v>
      </c>
    </row>
    <row r="730" spans="1:3" x14ac:dyDescent="0.25">
      <c r="A730" s="164">
        <v>1017030</v>
      </c>
      <c r="B730" t="s">
        <v>598</v>
      </c>
      <c r="C730" s="78">
        <v>428</v>
      </c>
    </row>
    <row r="731" spans="1:3" x14ac:dyDescent="0.25">
      <c r="A731" s="164">
        <v>1017040</v>
      </c>
      <c r="B731" t="s">
        <v>597</v>
      </c>
      <c r="C731" s="78">
        <v>428</v>
      </c>
    </row>
    <row r="732" spans="1:3" x14ac:dyDescent="0.25">
      <c r="A732" s="164">
        <v>1017050</v>
      </c>
      <c r="B732" t="s">
        <v>596</v>
      </c>
      <c r="C732" s="78">
        <v>428</v>
      </c>
    </row>
    <row r="733" spans="1:3" x14ac:dyDescent="0.25">
      <c r="A733" s="164">
        <v>1017060</v>
      </c>
      <c r="B733" t="s">
        <v>595</v>
      </c>
      <c r="C733" s="78">
        <v>428</v>
      </c>
    </row>
    <row r="734" spans="1:3" x14ac:dyDescent="0.25">
      <c r="A734" s="164">
        <v>1017070</v>
      </c>
      <c r="B734" t="s">
        <v>594</v>
      </c>
      <c r="C734" s="78">
        <v>428</v>
      </c>
    </row>
    <row r="735" spans="1:3" x14ac:dyDescent="0.25">
      <c r="A735" s="164">
        <v>1017080</v>
      </c>
      <c r="B735" t="s">
        <v>593</v>
      </c>
      <c r="C735" s="78">
        <v>428</v>
      </c>
    </row>
    <row r="736" spans="1:3" x14ac:dyDescent="0.25">
      <c r="A736" s="164">
        <v>1017090</v>
      </c>
      <c r="B736" t="s">
        <v>592</v>
      </c>
      <c r="C736" s="78">
        <v>428</v>
      </c>
    </row>
    <row r="737" spans="1:3" x14ac:dyDescent="0.25">
      <c r="A737" s="164">
        <v>1017100</v>
      </c>
      <c r="B737" t="s">
        <v>591</v>
      </c>
      <c r="C737" s="78">
        <v>428</v>
      </c>
    </row>
    <row r="738" spans="1:3" x14ac:dyDescent="0.25">
      <c r="A738" s="164">
        <v>1017180</v>
      </c>
      <c r="B738" t="s">
        <v>590</v>
      </c>
      <c r="C738" s="78">
        <v>35</v>
      </c>
    </row>
    <row r="739" spans="1:3" x14ac:dyDescent="0.25">
      <c r="A739" s="164">
        <v>1017191</v>
      </c>
      <c r="B739" t="s">
        <v>1330</v>
      </c>
      <c r="C739" s="78">
        <v>154.99</v>
      </c>
    </row>
    <row r="740" spans="1:3" x14ac:dyDescent="0.25">
      <c r="A740" s="164">
        <v>1017201</v>
      </c>
      <c r="B740" t="s">
        <v>1331</v>
      </c>
      <c r="C740" s="78">
        <v>184.99</v>
      </c>
    </row>
    <row r="741" spans="1:3" x14ac:dyDescent="0.25">
      <c r="A741" s="164">
        <v>1017211</v>
      </c>
      <c r="B741" t="s">
        <v>1332</v>
      </c>
      <c r="C741" s="78">
        <v>287.99</v>
      </c>
    </row>
    <row r="742" spans="1:3" x14ac:dyDescent="0.25">
      <c r="A742" s="164">
        <v>1017220</v>
      </c>
      <c r="B742" t="s">
        <v>589</v>
      </c>
      <c r="C742" s="78">
        <v>154.99</v>
      </c>
    </row>
    <row r="743" spans="1:3" x14ac:dyDescent="0.25">
      <c r="A743" s="164">
        <v>1017230</v>
      </c>
      <c r="B743" t="s">
        <v>588</v>
      </c>
      <c r="C743" s="78">
        <v>184.99</v>
      </c>
    </row>
    <row r="744" spans="1:3" x14ac:dyDescent="0.25">
      <c r="A744" s="164">
        <v>1017240</v>
      </c>
      <c r="B744" t="s">
        <v>587</v>
      </c>
      <c r="C744" s="78">
        <v>287.99</v>
      </c>
    </row>
    <row r="745" spans="1:3" x14ac:dyDescent="0.25">
      <c r="A745" s="164">
        <v>1017380</v>
      </c>
      <c r="B745" t="s">
        <v>586</v>
      </c>
      <c r="C745" s="78">
        <v>3.95</v>
      </c>
    </row>
    <row r="746" spans="1:3" x14ac:dyDescent="0.25">
      <c r="A746" s="164">
        <v>1017381</v>
      </c>
      <c r="B746" t="s">
        <v>586</v>
      </c>
      <c r="C746" s="78">
        <v>3.95</v>
      </c>
    </row>
    <row r="747" spans="1:3" x14ac:dyDescent="0.25">
      <c r="A747" s="164">
        <v>1017410</v>
      </c>
      <c r="B747" t="s">
        <v>585</v>
      </c>
      <c r="C747" s="78">
        <v>1128.9000000000001</v>
      </c>
    </row>
    <row r="748" spans="1:3" x14ac:dyDescent="0.25">
      <c r="A748" s="164">
        <v>1017420</v>
      </c>
      <c r="B748" t="s">
        <v>584</v>
      </c>
      <c r="C748" s="78">
        <v>395</v>
      </c>
    </row>
    <row r="749" spans="1:3" x14ac:dyDescent="0.25">
      <c r="A749" s="164">
        <v>1017430</v>
      </c>
      <c r="B749" t="s">
        <v>583</v>
      </c>
      <c r="C749" s="78">
        <v>520</v>
      </c>
    </row>
    <row r="750" spans="1:3" x14ac:dyDescent="0.25">
      <c r="A750" s="164">
        <v>1017440</v>
      </c>
      <c r="B750" t="s">
        <v>582</v>
      </c>
      <c r="C750" s="78">
        <v>305.5</v>
      </c>
    </row>
    <row r="751" spans="1:3" x14ac:dyDescent="0.25">
      <c r="A751" s="164">
        <v>1017451</v>
      </c>
      <c r="B751" t="s">
        <v>1333</v>
      </c>
      <c r="C751" s="78">
        <v>89.95</v>
      </c>
    </row>
    <row r="752" spans="1:3" x14ac:dyDescent="0.25">
      <c r="A752" s="164">
        <v>1017461</v>
      </c>
      <c r="B752" t="s">
        <v>1347</v>
      </c>
      <c r="C752" s="78">
        <v>0</v>
      </c>
    </row>
    <row r="753" spans="1:3" x14ac:dyDescent="0.25">
      <c r="A753" s="164">
        <v>1017471</v>
      </c>
      <c r="B753" t="s">
        <v>1348</v>
      </c>
      <c r="C753" s="78">
        <v>0</v>
      </c>
    </row>
    <row r="754" spans="1:3" x14ac:dyDescent="0.25">
      <c r="A754" s="164">
        <v>1017481</v>
      </c>
      <c r="B754" t="s">
        <v>1349</v>
      </c>
      <c r="C754" s="78">
        <v>0</v>
      </c>
    </row>
    <row r="755" spans="1:3" x14ac:dyDescent="0.25">
      <c r="A755" s="164">
        <v>1017510</v>
      </c>
      <c r="B755" t="s">
        <v>581</v>
      </c>
      <c r="C755" s="78">
        <v>20.99</v>
      </c>
    </row>
    <row r="756" spans="1:3" x14ac:dyDescent="0.25">
      <c r="A756" s="164">
        <v>1017520</v>
      </c>
      <c r="B756" t="s">
        <v>580</v>
      </c>
      <c r="C756" s="78">
        <v>482.99</v>
      </c>
    </row>
    <row r="757" spans="1:3" x14ac:dyDescent="0.25">
      <c r="A757" s="164">
        <v>1017530</v>
      </c>
      <c r="B757" t="s">
        <v>579</v>
      </c>
      <c r="C757" s="78">
        <v>482.99</v>
      </c>
    </row>
    <row r="758" spans="1:3" x14ac:dyDescent="0.25">
      <c r="A758" s="164">
        <v>1017600</v>
      </c>
      <c r="B758" t="s">
        <v>578</v>
      </c>
      <c r="C758" s="78">
        <v>4.75</v>
      </c>
    </row>
    <row r="759" spans="1:3" x14ac:dyDescent="0.25">
      <c r="A759" s="164">
        <v>1017610</v>
      </c>
      <c r="B759" t="s">
        <v>577</v>
      </c>
      <c r="C759" s="78">
        <v>51.95</v>
      </c>
    </row>
    <row r="760" spans="1:3" x14ac:dyDescent="0.25">
      <c r="A760" s="164">
        <v>1017630</v>
      </c>
      <c r="B760" t="s">
        <v>1350</v>
      </c>
      <c r="C760" s="78">
        <v>11.68</v>
      </c>
    </row>
    <row r="761" spans="1:3" x14ac:dyDescent="0.25">
      <c r="A761" s="164">
        <v>1017640</v>
      </c>
      <c r="B761" t="s">
        <v>576</v>
      </c>
      <c r="C761" s="78">
        <v>0</v>
      </c>
    </row>
    <row r="762" spans="1:3" x14ac:dyDescent="0.25">
      <c r="A762" s="164">
        <v>1017650</v>
      </c>
      <c r="B762" t="s">
        <v>575</v>
      </c>
      <c r="C762" s="78">
        <v>0</v>
      </c>
    </row>
    <row r="763" spans="1:3" x14ac:dyDescent="0.25">
      <c r="A763" s="164">
        <v>1017660</v>
      </c>
      <c r="B763" t="s">
        <v>574</v>
      </c>
      <c r="C763" s="78">
        <v>0</v>
      </c>
    </row>
    <row r="764" spans="1:3" x14ac:dyDescent="0.25">
      <c r="A764" s="164">
        <v>1017770</v>
      </c>
      <c r="B764" t="s">
        <v>1313</v>
      </c>
      <c r="C764" s="78">
        <v>9.99</v>
      </c>
    </row>
    <row r="765" spans="1:3" x14ac:dyDescent="0.25">
      <c r="A765" s="164">
        <v>1017790</v>
      </c>
      <c r="B765" t="s">
        <v>1351</v>
      </c>
      <c r="C765" s="78">
        <v>59.99</v>
      </c>
    </row>
    <row r="766" spans="1:3" x14ac:dyDescent="0.25">
      <c r="A766" s="164">
        <v>1017800</v>
      </c>
      <c r="B766" t="s">
        <v>1314</v>
      </c>
      <c r="C766" s="78">
        <v>15.9</v>
      </c>
    </row>
    <row r="767" spans="1:3" x14ac:dyDescent="0.25">
      <c r="A767" s="164">
        <v>1017810</v>
      </c>
      <c r="B767" t="s">
        <v>1315</v>
      </c>
      <c r="C767" s="78">
        <v>99</v>
      </c>
    </row>
    <row r="768" spans="1:3" x14ac:dyDescent="0.25">
      <c r="A768" s="164">
        <v>1017820</v>
      </c>
      <c r="B768" t="s">
        <v>1316</v>
      </c>
      <c r="C768" s="78">
        <v>99</v>
      </c>
    </row>
    <row r="769" spans="1:3" x14ac:dyDescent="0.25">
      <c r="A769" s="164">
        <v>1017830</v>
      </c>
      <c r="B769" t="s">
        <v>1317</v>
      </c>
      <c r="C769" s="78">
        <v>49</v>
      </c>
    </row>
    <row r="770" spans="1:3" x14ac:dyDescent="0.25">
      <c r="A770" s="164">
        <v>1017840</v>
      </c>
      <c r="B770" t="s">
        <v>1318</v>
      </c>
      <c r="C770" s="78">
        <v>149</v>
      </c>
    </row>
    <row r="771" spans="1:3" x14ac:dyDescent="0.25">
      <c r="A771" s="164">
        <v>1017850</v>
      </c>
      <c r="B771" t="s">
        <v>1352</v>
      </c>
      <c r="C771" s="78">
        <v>336.99</v>
      </c>
    </row>
    <row r="772" spans="1:3" x14ac:dyDescent="0.25">
      <c r="A772" s="164">
        <v>1017870</v>
      </c>
      <c r="B772" t="s">
        <v>669</v>
      </c>
      <c r="C772" s="78">
        <v>17.100000000000001</v>
      </c>
    </row>
    <row r="773" spans="1:3" x14ac:dyDescent="0.25">
      <c r="A773" s="164">
        <v>1018040</v>
      </c>
      <c r="B773" t="s">
        <v>1353</v>
      </c>
      <c r="C773" s="78">
        <v>25.99</v>
      </c>
    </row>
    <row r="774" spans="1:3" x14ac:dyDescent="0.25">
      <c r="A774" s="164">
        <v>1018070</v>
      </c>
      <c r="B774" t="s">
        <v>1354</v>
      </c>
      <c r="C774" s="78">
        <v>18.649999999999999</v>
      </c>
    </row>
    <row r="775" spans="1:3" x14ac:dyDescent="0.25">
      <c r="A775" s="164">
        <v>1018080</v>
      </c>
      <c r="B775" t="s">
        <v>1355</v>
      </c>
      <c r="C775" s="78">
        <v>18.649999999999999</v>
      </c>
    </row>
    <row r="776" spans="1:3" x14ac:dyDescent="0.25">
      <c r="A776" s="164">
        <v>1018090</v>
      </c>
      <c r="B776" t="s">
        <v>578</v>
      </c>
      <c r="C776" s="78">
        <v>4.75</v>
      </c>
    </row>
    <row r="777" spans="1:3" x14ac:dyDescent="0.25">
      <c r="A777" s="164">
        <v>1018290</v>
      </c>
      <c r="B777" t="s">
        <v>1356</v>
      </c>
      <c r="C777" s="78">
        <v>914</v>
      </c>
    </row>
    <row r="778" spans="1:3" x14ac:dyDescent="0.25">
      <c r="A778" s="164">
        <v>1018320</v>
      </c>
      <c r="B778" t="s">
        <v>1357</v>
      </c>
      <c r="C778" s="78">
        <v>629</v>
      </c>
    </row>
    <row r="779" spans="1:3" x14ac:dyDescent="0.25">
      <c r="A779" s="164">
        <v>1018340</v>
      </c>
      <c r="B779" t="s">
        <v>1358</v>
      </c>
      <c r="C779" s="78">
        <v>914</v>
      </c>
    </row>
    <row r="780" spans="1:3" x14ac:dyDescent="0.25">
      <c r="A780" s="164">
        <v>1018360</v>
      </c>
      <c r="B780" t="s">
        <v>1359</v>
      </c>
      <c r="C780" s="78">
        <v>629</v>
      </c>
    </row>
    <row r="781" spans="1:3" x14ac:dyDescent="0.25">
      <c r="A781" s="164">
        <v>1019260</v>
      </c>
      <c r="B781" t="s">
        <v>1360</v>
      </c>
      <c r="C781" s="78">
        <v>3.95</v>
      </c>
    </row>
    <row r="782" spans="1:3" x14ac:dyDescent="0.25">
      <c r="A782" s="164">
        <v>1019330</v>
      </c>
      <c r="B782" t="s">
        <v>1361</v>
      </c>
      <c r="C782" s="78">
        <v>228.5</v>
      </c>
    </row>
    <row r="783" spans="1:3" x14ac:dyDescent="0.25">
      <c r="A783" s="164">
        <v>1019340</v>
      </c>
      <c r="B783" t="s">
        <v>1362</v>
      </c>
      <c r="C783" s="78">
        <v>157.25</v>
      </c>
    </row>
    <row r="784" spans="1:3" x14ac:dyDescent="0.25">
      <c r="A784" s="164">
        <v>1019360</v>
      </c>
      <c r="B784" t="s">
        <v>1376</v>
      </c>
      <c r="C784" s="78">
        <v>126.85</v>
      </c>
    </row>
    <row r="785" spans="1:3" x14ac:dyDescent="0.25">
      <c r="A785" s="164">
        <v>1019390</v>
      </c>
      <c r="B785" t="s">
        <v>1377</v>
      </c>
      <c r="C785" s="78">
        <v>220.3</v>
      </c>
    </row>
    <row r="786" spans="1:3" x14ac:dyDescent="0.25">
      <c r="A786" s="164">
        <v>1019420</v>
      </c>
      <c r="B786" t="s">
        <v>912</v>
      </c>
      <c r="C786" s="78">
        <v>61.02</v>
      </c>
    </row>
    <row r="787" spans="1:3" x14ac:dyDescent="0.25">
      <c r="A787" s="164">
        <v>1019470</v>
      </c>
      <c r="B787" t="s">
        <v>1363</v>
      </c>
      <c r="C787" s="78">
        <v>28.99</v>
      </c>
    </row>
    <row r="788" spans="1:3" x14ac:dyDescent="0.25">
      <c r="A788" s="164">
        <v>1019480</v>
      </c>
      <c r="B788" t="s">
        <v>1364</v>
      </c>
      <c r="C788" s="78">
        <v>0</v>
      </c>
    </row>
    <row r="789" spans="1:3" x14ac:dyDescent="0.25">
      <c r="A789" s="164">
        <v>1019640</v>
      </c>
      <c r="B789" t="s">
        <v>1365</v>
      </c>
      <c r="C789" s="78">
        <v>0.64</v>
      </c>
    </row>
    <row r="790" spans="1:3" x14ac:dyDescent="0.25">
      <c r="A790" s="164">
        <v>1019650</v>
      </c>
      <c r="B790" t="s">
        <v>1378</v>
      </c>
      <c r="C790" s="78">
        <v>39.950000000000003</v>
      </c>
    </row>
    <row r="791" spans="1:3" x14ac:dyDescent="0.25">
      <c r="A791" s="164">
        <v>1019660</v>
      </c>
      <c r="B791" t="s">
        <v>1366</v>
      </c>
      <c r="C791" s="78">
        <v>20.23</v>
      </c>
    </row>
    <row r="792" spans="1:3" x14ac:dyDescent="0.25">
      <c r="A792" s="164">
        <v>1019760</v>
      </c>
      <c r="B792" t="s">
        <v>1379</v>
      </c>
      <c r="C792" s="78">
        <v>0</v>
      </c>
    </row>
    <row r="793" spans="1:3" x14ac:dyDescent="0.25">
      <c r="A793" s="164">
        <v>1019950</v>
      </c>
      <c r="B793" t="s">
        <v>1367</v>
      </c>
      <c r="C793" s="78">
        <v>31.33</v>
      </c>
    </row>
    <row r="794" spans="1:3" x14ac:dyDescent="0.25">
      <c r="A794" s="164">
        <v>1019960</v>
      </c>
      <c r="B794" t="s">
        <v>1368</v>
      </c>
      <c r="C794" s="78">
        <v>9.9499999999999993</v>
      </c>
    </row>
  </sheetData>
  <sheetProtection algorithmName="SHA-512" hashValue="D0FrTLwINDX+/Fvqjm5wfB++l3ImP9jErtc+KAdNXq42ORBJXpFX+0rCycWUUiLy2tTiboYf99ziMpZxQkCMSQ==" saltValue="G/11GzA+CAES1v4XcnkEeg==" spinCount="100000" sheet="1" objects="1" scenarios="1" autoFilter="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6C2078D603434F93861C5AA6CA8370" ma:contentTypeVersion="13" ma:contentTypeDescription="Create a new document." ma:contentTypeScope="" ma:versionID="c613ed4b11efb69250629397ef34a483">
  <xsd:schema xmlns:xsd="http://www.w3.org/2001/XMLSchema" xmlns:xs="http://www.w3.org/2001/XMLSchema" xmlns:p="http://schemas.microsoft.com/office/2006/metadata/properties" xmlns:ns3="76ff413c-ccff-4f7c-ae39-c663af7f1f95" xmlns:ns4="e36d682d-7697-4499-8a52-f2e1f280e246" targetNamespace="http://schemas.microsoft.com/office/2006/metadata/properties" ma:root="true" ma:fieldsID="b692f994c50ab89881de255535e7ede7" ns3:_="" ns4:_="">
    <xsd:import namespace="76ff413c-ccff-4f7c-ae39-c663af7f1f95"/>
    <xsd:import namespace="e36d682d-7697-4499-8a52-f2e1f280e24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ff413c-ccff-4f7c-ae39-c663af7f1f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6d682d-7697-4499-8a52-f2e1f280e2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770D08-5F90-4788-A967-1C711FA25298}">
  <ds:schemaRefs>
    <ds:schemaRef ds:uri="http://schemas.microsoft.com/office/infopath/2007/PartnerControls"/>
    <ds:schemaRef ds:uri="http://www.w3.org/XML/1998/namespace"/>
    <ds:schemaRef ds:uri="e36d682d-7697-4499-8a52-f2e1f280e246"/>
    <ds:schemaRef ds:uri="http://purl.org/dc/elements/1.1/"/>
    <ds:schemaRef ds:uri="http://purl.org/dc/dcmitype/"/>
    <ds:schemaRef ds:uri="http://schemas.microsoft.com/office/2006/metadata/properties"/>
    <ds:schemaRef ds:uri="76ff413c-ccff-4f7c-ae39-c663af7f1f95"/>
    <ds:schemaRef ds:uri="http://schemas.microsoft.com/office/2006/documentManagement/typ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5E619161-E677-40CC-84D0-B7A2E675E71F}">
  <ds:schemaRefs>
    <ds:schemaRef ds:uri="http://schemas.microsoft.com/sharepoint/v3/contenttype/forms"/>
  </ds:schemaRefs>
</ds:datastoreItem>
</file>

<file path=customXml/itemProps3.xml><?xml version="1.0" encoding="utf-8"?>
<ds:datastoreItem xmlns:ds="http://schemas.openxmlformats.org/officeDocument/2006/customXml" ds:itemID="{55AC2780-3A98-4F7E-9121-CBE778244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ff413c-ccff-4f7c-ae39-c663af7f1f95"/>
    <ds:schemaRef ds:uri="e36d682d-7697-4499-8a52-f2e1f280e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McKesson Formulary Calculator</vt:lpstr>
      <vt:lpstr>Tiered Cart Pricing Formulas</vt:lpstr>
      <vt:lpstr>Tiered Pricing Chart</vt:lpstr>
      <vt:lpstr>Quote &amp; Pricing Summary</vt:lpstr>
      <vt:lpstr>Quote and Pricing Summary</vt:lpstr>
      <vt:lpstr>Cart Formulary Calculator</vt:lpstr>
      <vt:lpstr>Standard Cart Pricing Formulas</vt:lpstr>
      <vt:lpstr>Terms and Lists</vt:lpstr>
      <vt:lpstr>Price Sheet</vt:lpstr>
      <vt:lpstr>Drug Portfolio Master</vt:lpstr>
      <vt:lpstr>'Cart Formulary Calculator'!Print_Area</vt:lpstr>
      <vt:lpstr>'McKesson Formulary Calculator'!Print_Area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Max Griendling</cp:lastModifiedBy>
  <cp:lastPrinted>2022-11-02T21:55:54Z</cp:lastPrinted>
  <dcterms:created xsi:type="dcterms:W3CDTF">2018-09-25T22:00:37Z</dcterms:created>
  <dcterms:modified xsi:type="dcterms:W3CDTF">2023-02-09T21:19:34Z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0x010100516C2078D603434F93861C5AA6CA8370</vt:lpwstr>
  </property>
</Properties>
</file>